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0E836A4B-4628-4EEE-A819-232BA196258A}" xr6:coauthVersionLast="47" xr6:coauthVersionMax="47" xr10:uidLastSave="{00000000-0000-0000-0000-000000000000}"/>
  <bookViews>
    <workbookView xWindow="3828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<sst xmlns="http://schemas.openxmlformats.org/spreadsheetml/2006/main" count="887" uniqueCount="510">
  <si>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</si>
  <si>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</si>
  <si>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</si>
  <si>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</si>
  <si>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</si>
  <si>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</si>
  <si>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</si>
  <si>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</si>
  <si>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</si>
  <si>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</si>
  <si>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</si>
  <si>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</si>
  <si>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</si>
  <si>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</si>
  <si>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</si>
  <si>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</si>
  <si>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</si>
  <si>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</si>
  <si>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</si>
  <si>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</si>
  <si>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</si>
  <si>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</si>
  <si>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</si>
  <si>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</si>
  <si>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</si>
  <si>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</si>
  <si>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</si>
  <si>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</si>
  <si>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</si>
  <si>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</si>
  <si>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</si>
  <si>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</si>
  <si>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</si>
  <si>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</si>
  <si>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</si>
  <si>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</si>
  <si>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</si>
  <si>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</si>
  <si>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</si>
  <si>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</si>
  <si>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</si>
  <si>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</si>
  <si>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</si>
  <si>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</si>
  <si>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</si>
  <si>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</si>
  <si>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</si>
  <si>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</si>
  <si>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</si>
  <si>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</si>
  <si>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</si>
  <si>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</si>
  <si>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</si>
  <si>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</si>
  <si>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</si>
  <si>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</si>
  <si>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</si>
  <si>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</si>
  <si>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</si>
  <si>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</si>
  <si>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</si>
  <si>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</si>
  <si>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</si>
  <si>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</si>
  <si>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</si>
  <si>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</si>
  <si>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</si>
  <si>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</si>
  <si>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</si>
  <si>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</si>
  <si>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</si>
  <si>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</si>
  <si>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</si>
  <si>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</si>
  <si>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</si>
  <si>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</si>
  <si>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</si>
  <si>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</si>
  <si>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</si>
  <si>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</si>
  <si>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</si>
  <si>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</si>
  <si>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</si>
  <si>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</si>
  <si>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</si>
  <si>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</si>
  <si>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</si>
  <si>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</si>
  <si>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</si>
  <si>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</si>
  <si>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</si>
  <si>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</si>
  <si>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</si>
  <si>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</si>
  <si>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</si>
  <si>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</si>
  <si>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</si>
  <si>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</si>
  <si>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</si>
  <si>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</si>
  <si>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</si>
  <si>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</si>
  <si>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</si>
  <si>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</si>
  <si>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</si>
  <si>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</si>
  <si>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</si>
  <si>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</si>
  <si>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</si>
  <si>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</si>
  <si>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</si>
  <si>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</si>
  <si>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</si>
  <si>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</si>
  <si>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</si>
  <si>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</si>
  <si>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</si>
  <si>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</si>
  <si>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</si>
  <si>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</si>
  <si>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</si>
  <si>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</si>
  <si>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</si>
  <si>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</si>
  <si>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</si>
  <si>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</si>
  <si>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</si>
  <si>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</si>
  <si>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</si>
  <si>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</si>
  <si>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</si>
  <si>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</si>
  <si>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</si>
  <si>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</si>
  <si>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</si>
  <si>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</si>
  <si>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</si>
  <si>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</si>
  <si>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</si>
  <si>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</si>
  <si>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</si>
  <si>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</si>
  <si>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</si>
  <si>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</si>
  <si>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</si>
  <si>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</si>
  <si>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</si>
  <si>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</si>
  <si>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</si>
  <si>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</si>
  <si>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</si>
  <si>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</si>
  <si>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</si>
  <si>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</si>
  <si>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</si>
  <si>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</si>
  <si>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</si>
  <si>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</si>
  <si>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</si>
  <si>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</si>
  <si>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</si>
  <si>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</si>
  <si>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</si>
  <si>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</si>
  <si>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</si>
  <si>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</si>
  <si>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</si>
  <si>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</si>
  <si>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</si>
  <si>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</si>
  <si>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</si>
  <si>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</si>
  <si>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</si>
  <si>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</si>
  <si>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</si>
  <si>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</si>
  <si>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</si>
  <si>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</si>
  <si>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</si>
  <si>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</si>
  <si>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</si>
  <si>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</si>
  <si>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</si>
  <si>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</si>
  <si>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</si>
  <si>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</si>
  <si>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</si>
  <si>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</si>
  <si>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</si>
  <si>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</si>
  <si>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</si>
  <si>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</si>
  <si>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</si>
  <si>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</si>
  <si>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</si>
  <si>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</si>
  <si>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</si>
  <si>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</si>
  <si>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</si>
  <si>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</si>
  <si>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</si>
  <si>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</si>
  <si>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</si>
  <si>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</si>
  <si>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</si>
  <si>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</si>
  <si>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</si>
  <si>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</si>
  <si>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</si>
  <si>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</si>
  <si>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</si>
  <si>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</si>
  <si>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</si>
  <si>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</si>
  <si>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</si>
  <si>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</si>
  <si>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</si>
  <si>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</si>
  <si>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</si>
  <si>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</si>
  <si>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</si>
  <si>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</si>
  <si>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</si>
  <si>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</si>
  <si>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</si>
  <si>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</si>
  <si>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</si>
  <si>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</si>
  <si>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</si>
  <si>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</si>
  <si>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</si>
  <si>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</si>
  <si>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</si>
  <si>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</si>
  <si>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</si>
  <si>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</si>
  <si>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</si>
  <si>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</si>
  <si>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</si>
  <si>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</si>
  <si>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</si>
  <si>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</si>
  <si>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</si>
  <si>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</si>
  <si>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</si>
  <si>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</si>
  <si>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</si>
  <si>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</si>
  <si>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</si>
  <si>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</si>
  <si>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</si>
  <si>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</si>
  <si>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</si>
  <si>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</si>
  <si>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</si>
  <si>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</si>
  <si>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</si>
  <si>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</si>
  <si>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</si>
  <si>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</si>
  <si>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</si>
  <si>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</si>
  <si>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</si>
  <si>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</si>
  <si>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</si>
  <si>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</si>
  <si>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</si>
  <si>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</si>
  <si>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</si>
  <si>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</si>
  <si>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</si>
  <si>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</si>
  <si>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</si>
  <si>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</si>
  <si>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</si>
  <si>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</si>
  <si>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</si>
  <si>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</si>
  <si>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</si>
  <si>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</si>
  <si>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</si>
  <si>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</si>
  <si>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</si>
  <si>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</si>
  <si>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</si>
  <si>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</si>
  <si>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</si>
  <si>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</si>
  <si>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</si>
  <si>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</si>
  <si>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</si>
  <si>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</si>
  <si>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</si>
  <si>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</si>
  <si>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</si>
  <si>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</si>
  <si>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</si>
  <si>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</si>
  <si>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</si>
  <si>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</si>
  <si>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</si>
  <si>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</si>
  <si>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</si>
  <si>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</si>
  <si>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</si>
  <si>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</si>
  <si>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</si>
  <si>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</si>
  <si>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</si>
  <si>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</si>
  <si>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</si>
  <si>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</si>
  <si>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</si>
  <si>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</si>
  <si>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</si>
  <si>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</si>
  <si>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</si>
  <si>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</si>
  <si>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</si>
  <si>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</si>
  <si>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</si>
  <si>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</si>
  <si>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</si>
  <si>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</si>
  <si>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</si>
  <si>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</si>
  <si>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</si>
  <si>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</si>
  <si>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</si>
  <si>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</si>
  <si>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</si>
  <si>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</si>
  <si>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</si>
  <si>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</si>
  <si>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</si>
  <si>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</si>
  <si>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</si>
  <si>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</si>
  <si>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</si>
  <si>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</si>
  <si>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</si>
  <si>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</si>
  <si>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</si>
  <si>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</si>
  <si>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</si>
  <si>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</si>
  <si>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</si>
  <si>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</si>
  <si>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</si>
  <si>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</si>
  <si>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</si>
  <si>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</si>
  <si>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</si>
  <si>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</si>
  <si>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</si>
  <si>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</si>
  <si>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</si>
  <si>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</si>
  <si>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</si>
  <si>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</si>
  <si>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</si>
  <si>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</si>
  <si>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</si>
  <si>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</si>
  <si>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</si>
  <si>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</si>
  <si>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</si>
  <si>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</si>
  <si>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</si>
  <si>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</si>
  <si>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</si>
  <si>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</si>
  <si>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</si>
  <si>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</si>
  <si>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</si>
  <si>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</si>
  <si>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</si>
  <si>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</si>
  <si>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</si>
  <si>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</si>
  <si>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</si>
  <si>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</si>
  <si>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</si>
  <si>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</si>
  <si>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</si>
  <si>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</si>
  <si>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</si>
  <si>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</si>
  <si>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</si>
  <si>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</si>
  <si>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</si>
  <si>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</si>
  <si>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</si>
  <si>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</si>
  <si>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</si>
  <si>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</si>
  <si>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</si>
  <si>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</si>
  <si>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</si>
  <si>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</si>
  <si>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</si>
  <si>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</si>
  <si>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</si>
  <si>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</si>
  <si>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</si>
  <si>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</si>
  <si>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</si>
  <si>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</si>
  <si>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</si>
  <si>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</si>
  <si>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</si>
  <si>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</si>
  <si>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</si>
  <si>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</si>
  <si>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</si>
  <si>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</si>
  <si>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</si>
  <si>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</si>
  <si>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</si>
  <si>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</si>
  <si>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</si>
  <si>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</si>
  <si>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</si>
  <si>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</si>
  <si>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</si>
  <si>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</si>
  <si>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</si>
  <si>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</si>
  <si>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</si>
  <si>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</si>
  <si>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</si>
  <si>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</si>
  <si>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</si>
  <si>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</si>
  <si>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</si>
  <si>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</si>
  <si>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</si>
  <si>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</si>
  <si>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</si>
  <si>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</si>
  <si>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</si>
  <si>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</si>
  <si>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</si>
  <si>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</si>
  <si>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</si>
  <si>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</si>
  <si>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</si>
  <si>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</si>
  <si>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</si>
  <si>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</si>
  <si>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</si>
  <si>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</si>
  <si>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</si>
  <si>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</si>
  <si>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</si>
  <si>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</si>
  <si>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</si>
  <si>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</si>
  <si>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</si>
  <si>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</si>
  <si>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</si>
  <si>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</si>
  <si>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</si>
  <si>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</si>
  <si>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</si>
  <si>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</si>
  <si>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</si>
  <si>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</si>
  <si>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</si>
  <si>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</si>
  <si>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</si>
  <si>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</si>
  <si>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</si>
  <si>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</si>
  <si>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</si>
  <si>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</si>
  <si>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</si>
  <si>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</si>
  <si>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</si>
  <si>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</si>
  <si>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</si>
  <si>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</si>
  <si>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</si>
  <si>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</si>
  <si>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</si>
  <si>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</si>
  <si>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</si>
  <si>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</si>
  <si>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</si>
  <si>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</si>
  <si>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</si>
  <si>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</si>
  <si>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</si>
  <si>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</si>
  <si>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</si>
  <si>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</si>
  <si>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</si>
  <si>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</si>
  <si>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</si>
  <si>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</si>
  <si>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</si>
  <si>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Indirect Specific Embedded Emissions (SEE tCO2e/t)</t>
  </si>
  <si>
    <t>Direct Specific Embedded Emissions (SEE tCO2e/t)</t>
  </si>
  <si>
    <t>Example, "Company A" makes Carbon Steel.  In the reporting year, they produced 20000 tonnes of Product, burned 15048254 cubic metres of Natural Gas, and consumed 6920000 kWh of electricity in China.  The raw materials that Company A brings in are out of scope for CBAM.</t>
  </si>
  <si>
    <t>Carbon Steel</t>
  </si>
  <si>
    <t>Carbon Steel Wire</t>
  </si>
  <si>
    <t>Input Electricity Emissions Factor Value in "Electricity" tab Cell F128</t>
  </si>
  <si>
    <t>Input Indirect SEE in "Precursor Materials" Tab Cell D3</t>
  </si>
  <si>
    <t>Input Indirect SEE in "Precursor Materials" Tab Cell D4</t>
  </si>
  <si>
    <t>Wire of iron or non-alloy steel, in coils, containing by weight &lt; 0,25% carbon, not plated or coated, whether or not polished, with a maximum cross-sectional dimension of &lt; 0,8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</si>
</sst>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sqref="A1:M1"/>
    </sheetView>
  </sheetViews>
  <sheetFormatPr defaultRowHeight="15" x14ac:dyDescent="0.25"/>
  <cols>
    <col min="2" max="2" width="44" customWidth="1"/>
    <col min="3" max="3" width="32.85546875" customWidth="1"/>
    <col min="4" max="4" width="11" customWidth="1"/>
    <col min="5" max="5" width="10.5703125" customWidth="1"/>
    <col min="6" max="6" width="20.28515625"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x14ac:dyDescent="0.25">
      <c r="A1" s="30" t="s">
        <v>503</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500</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504</v>
      </c>
      <c r="C14" t="s">
        <v>13</v>
      </c>
      <c r="D14">
        <v>72171010</v>
      </c>
      <c r="E14" t="s">
        <v>509</v>
      </c>
      <c r="F14" t="s">
        <v>505</v>
      </c>
      <c r="G14" s="10" cm="1">
        <f t="array" ref="G14">IF(ISNUMBER(Table8[Direct Emissions per Weight]), Table8[Direct Emissions per Weight], "Input Values or fill in SIMPLEST - PER WEIGHT Tab")</f>
        <v>1.5389999848340001</v>
      </c>
      <c r="H14" s="10" cm="1">
        <f t="array" ref="H14">IF(ISNUMBER(Table8[Indirect Emissions per Weight]), Table8[Indirect Emissions per Weight], "Input Values or fill in SIMPLEST - PER WEIGHT Tab")</f>
        <v>0.20148166816000002</v>
      </c>
      <c r="I14" s="10">
        <f>SUM(G14,H14)</f>
        <v>1.7404816529940002</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x14ac:dyDescent="0.25">
      <c r="A1" s="30" t="s">
        <v>503</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20000</v>
      </c>
      <c r="C11" s="12">
        <f>IF(ISNUMBER(E45),E45,"This will be calculated automatically")</f>
        <v>4029.6333632000001</v>
      </c>
      <c r="D11" s="12">
        <f>IF(SUM(Table46[Emissions (tCO2e)])=0,"This will be calculated automatically", SUM(Table46[Emissions (tCO2e)]))</f>
        <v>30779.999696680003</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f>IFERROR(SUM(Table8[[#This Row],[Electricity Emissions]],Table8[[#This Row],[Raw Materials Indirect Emissions]])/Table8[[#This Row],[Total Production Volume in Tons]],"This will be calculated automatically")</f>
        <v>0.20148166816000002</v>
      </c>
      <c r="H11" s="12">
        <f>IFERROR(SUM(Table8[[#This Row],[Fuel Emissions]],Table8[[#This Row],[Raw Materials Direct Emissions]])/Table8[[#This Row],[Total Production Volume in Tons]],"This will be calculated automatically")</f>
        <v>1.5389999848340001</v>
      </c>
    </row>
    <row r="13" spans="1:13" x14ac:dyDescent="0.25">
      <c r="B13" s="11" t="s">
        <v>29</v>
      </c>
    </row>
    <row r="14" spans="1:13" x14ac:dyDescent="0.25">
      <c r="B14" s="10" t="s">
        <v>293</v>
      </c>
      <c r="C14" s="10" t="s">
        <v>284</v>
      </c>
      <c r="D14" s="10" t="s">
        <v>8</v>
      </c>
      <c r="E14" s="10" t="s">
        <v>292</v>
      </c>
    </row>
    <row r="15" spans="1:13" x14ac:dyDescent="0.25">
      <c r="A15" s="8" t="str">
        <f>_xlfn.CONCAT(B15,D15)</f>
        <v>Natural gascubic metres</v>
      </c>
      <c r="B15" s="15" t="s">
        <v>295</v>
      </c>
      <c r="C15" s="16">
        <v>15048254</v>
      </c>
      <c r="D15" s="17" t="s">
        <v>307</v>
      </c>
      <c r="E15" s="22" cm="1">
        <f t="array" ref="E15">_xlfn.IFS(ISNUMBER(INDEX(Fuels!$E$2:$E$110,MATCH(A15,Fuels!$A$2:$A$110,0),1)), (INDEX(Fuels!$E$2:$E$110,MATCH(A15,Fuels!$A$2:$A$110,0),1)*C15/1000), ISTEXT(INDEX(Fuels!$E$2:$E$110,MATCH(A15,Fuels!$A$2:$A$110,0),1)),  (INDEX(Fuels!$E$2:$E$110,MATCH(A15,Fuels!$A$2:$A$110,0),1)), ISERROR(INDEX(Fuels!$E$2:$E$110,MATCH(A15,Fuels!$A$2:$A$110,0),1)), "UNIT MISMATCH")</f>
        <v>30779.999696680003</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81</v>
      </c>
      <c r="C45" s="13">
        <v>6920000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4029.6333632000001</v>
      </c>
      <c r="F45" s="12">
        <f>IF(ISNUMBER(C45),INDEX(Electricity!$J$3:$J$7,MATCH(Table4[[#This Row],[Unit]],Electricity!$H$3:$H$7,0),1)*C45,"This will be calculated automatically")</f>
        <v>6920</v>
      </c>
    </row>
    <row r="47" spans="1:6" x14ac:dyDescent="0.25">
      <c r="B47" s="11" t="s">
        <v>492</v>
      </c>
    </row>
    <row r="48" spans="1:6" x14ac:dyDescent="0.25">
      <c r="B48" s="11" t="s">
        <v>486</v>
      </c>
      <c r="C48" s="10" t="s">
        <v>284</v>
      </c>
      <c r="D48" s="10" t="s">
        <v>8</v>
      </c>
      <c r="E48" s="10" t="s">
        <v>348</v>
      </c>
      <c r="F48" s="10" t="s">
        <v>349</v>
      </c>
    </row>
    <row r="49" spans="2:7" x14ac:dyDescent="0.25">
      <c r="B49" s="13" t="s">
        <v>489</v>
      </c>
      <c r="C49" s="13"/>
      <c r="D49" s="10" t="s">
        <v>301</v>
      </c>
      <c r="E49" s="12" t="str"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This will be calculated automatically</v>
      </c>
      <c r="F49" s="12" t="str"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This will be calculated automatically</v>
      </c>
      <c r="G49" s="10" t="str">
        <f>IF(Table9[[#This Row],[Unit]]="tonnes", "OK", "UNIT MUST BE IN TONNES")</f>
        <v>OK</v>
      </c>
    </row>
    <row r="50" spans="2:7" x14ac:dyDescent="0.25">
      <c r="B50" s="13" t="s">
        <v>489</v>
      </c>
      <c r="C50" s="13"/>
      <c r="D50" s="10" t="s">
        <v>301</v>
      </c>
      <c r="E50" s="12" t="str"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This will be calculated automatically</v>
      </c>
      <c r="F50" s="12" t="str"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This will be calculated automatically</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election activeCell="J37" sqref="J37"/>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E128" s="3"/>
      <c r="F128" t="s">
        <v>506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502</v>
      </c>
      <c r="D1" t="s">
        <v>501</v>
      </c>
      <c r="E1" t="s">
        <v>499</v>
      </c>
    </row>
    <row r="2" spans="2:5" x14ac:dyDescent="0.25">
      <c r="B2" t="s">
        <v>489</v>
      </c>
      <c r="C2" t="s">
        <v>359</v>
      </c>
      <c r="D2" t="s">
        <v>359</v>
      </c>
    </row>
    <row r="3" spans="2:5" x14ac:dyDescent="0.25">
      <c r="B3" t="s">
        <v>487</v>
      </c>
      <c r="C3">
        <v>1.54</v>
      </c>
      <c r="D3" t="s">
        <v>507</v>
      </c>
    </row>
    <row r="4" spans="2:5" x14ac:dyDescent="0.25">
      <c r="B4" t="s">
        <v>488</v>
      </c>
      <c r="C4">
        <v>1.44</v>
      </c>
      <c r="D4" t="s">
        <v>508</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2.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787E34-9DD7-456D-8100-0A54E7EB1E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2025-08-27T18:14:27Z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A.xlsx</vt:lpwstr>
  </property>
</Properties>
</file>