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mc:AlternateContent xmlns:mc="http://schemas.openxmlformats.org/markup-compatibility/2006">
    <mc:Choice Requires="x15">
      <x15ac:absPath xmlns:x15ac="http://schemas.microsoft.com/office/spreadsheetml/2010/11/ac" url="Z:\Chemical Regulatory Efforts\CBAM\"/>
    </mc:Choice>
  </mc:AlternateContent>
  <xr:revisionPtr revIDLastSave="0" documentId="8_{7AEF4F2E-8BCE-4E98-A903-76F0051F18CC}" xr6:coauthVersionLast="47" xr6:coauthVersionMax="47" xr10:uidLastSave="{00000000-0000-0000-0000-000000000000}"/>
  <bookViews>
    <workbookView xWindow="38280" yWindow="-120" windowWidth="38640" windowHeight="21120" xr2:uid="{753E8D54-CC05-409D-ABCB-705135EFA4B8}"/>
  </bookViews>
  <sheets>
    <sheet name="CBAM OFFICIAL SHEET" sheetId="1" r:id="rId1"/>
    <sheet name="SIMPLEST - PER WEIGHT" sheetId="2" r:id="rId2"/>
    <sheet name="Assumptions --&gt;" sheetId="10" r:id="rId3"/>
    <sheet name="Fuels" sheetId="6" r:id="rId4"/>
    <sheet name="Electricity" sheetId="5" r:id="rId5"/>
    <sheet name="Precursor Materials" sheetId="7" r:id="rId6"/>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45" i="2" l="1"/>
  <c r="E45" i="2" s="1" a="1"/>
  <c r="E45" i="2" s="1"/>
  <c r="G58" i="2" l="1"/>
  <c r="G57" i="2"/>
  <c r="G56" i="2"/>
  <c r="G55" i="2"/>
  <c r="G54" i="2"/>
  <c r="G53" i="2"/>
  <c r="G52" i="2"/>
  <c r="G51" i="2"/>
  <c r="G50" i="2"/>
  <c r="G49" i="2"/>
  <c r="A24" i="2" l="1"/>
  <c r="E24" i="2" s="1" a="1"/>
  <c r="E24" i="2" s="1"/>
  <c r="A25" i="2"/>
  <c r="E25" i="2" a="1"/>
  <c r="E25" i="2" s="1"/>
  <c r="A26" i="2"/>
  <c r="E26" i="2" s="1" a="1"/>
  <c r="E26" i="2" s="1"/>
  <c r="A27" i="2"/>
  <c r="E27" i="2" a="1"/>
  <c r="E27" i="2"/>
  <c r="A28" i="2"/>
  <c r="E28" i="2" a="1"/>
  <c r="E28" i="2" s="1"/>
  <c r="A29" i="2"/>
  <c r="E29" i="2" a="1"/>
  <c r="E29" i="2" s="1"/>
  <c r="A30" i="2"/>
  <c r="E30" i="2" s="1" a="1"/>
  <c r="E30" i="2" s="1"/>
  <c r="A31" i="2"/>
  <c r="E31" i="2" a="1"/>
  <c r="E31" i="2" s="1"/>
  <c r="A32" i="2"/>
  <c r="E32" i="2" s="1" a="1"/>
  <c r="E32" i="2" s="1"/>
  <c r="A33" i="2"/>
  <c r="E33" i="2" a="1"/>
  <c r="E33" i="2" s="1"/>
  <c r="A34" i="2"/>
  <c r="E34" i="2" a="1"/>
  <c r="E34" i="2" s="1"/>
  <c r="A35" i="2"/>
  <c r="E35" i="2" s="1" a="1"/>
  <c r="E35" i="2" s="1"/>
  <c r="A36" i="2"/>
  <c r="E36" i="2" a="1"/>
  <c r="E36" i="2"/>
  <c r="A37" i="2"/>
  <c r="E37" i="2" s="1" a="1"/>
  <c r="E37" i="2" s="1"/>
  <c r="A38" i="2"/>
  <c r="E38" i="2" a="1"/>
  <c r="E38" i="2" s="1"/>
  <c r="A39" i="2"/>
  <c r="E39" i="2" s="1" a="1"/>
  <c r="E39" i="2" s="1"/>
  <c r="A40" i="2"/>
  <c r="E40" i="2" s="1" a="1"/>
  <c r="E40" i="2" s="1"/>
  <c r="E53" i="2" a="1"/>
  <c r="E53" i="2" s="1"/>
  <c r="F53" i="2" a="1"/>
  <c r="F53" i="2" s="1"/>
  <c r="E54" i="2" a="1"/>
  <c r="E54" i="2" s="1"/>
  <c r="F54" i="2" a="1"/>
  <c r="F54" i="2" s="1"/>
  <c r="E55" i="2" a="1"/>
  <c r="E55" i="2" s="1"/>
  <c r="F55" i="2" a="1"/>
  <c r="F55" i="2" s="1"/>
  <c r="E56" i="2" a="1"/>
  <c r="E56" i="2" s="1"/>
  <c r="F56" i="2" a="1"/>
  <c r="F56" i="2" s="1"/>
  <c r="E57" i="2" a="1"/>
  <c r="E57" i="2" s="1"/>
  <c r="F57" i="2" a="1"/>
  <c r="F57" i="2" s="1"/>
  <c r="F49" i="2" l="1" a="1"/>
  <c r="F49" i="2" s="1"/>
  <c r="F50" i="2" a="1"/>
  <c r="F50" i="2" s="1"/>
  <c r="F51" i="2" a="1"/>
  <c r="F51" i="2" s="1"/>
  <c r="F52" i="2" a="1"/>
  <c r="F52" i="2" s="1"/>
  <c r="F58" i="2" a="1"/>
  <c r="F58" i="2" s="1"/>
  <c r="E49" i="2" a="1"/>
  <c r="E49" i="2" s="1"/>
  <c r="E50" i="2" a="1"/>
  <c r="E50" i="2" s="1"/>
  <c r="E51" i="2" a="1"/>
  <c r="E51" i="2" s="1"/>
  <c r="E52" i="2" a="1"/>
  <c r="E52" i="2" s="1"/>
  <c r="E58" i="2" a="1"/>
  <c r="E58" i="2" s="1"/>
  <c r="E11" i="2" l="1" a="1"/>
  <c r="E11" i="2" s="1"/>
  <c r="F11" i="2" a="1"/>
  <c r="F11" i="2" s="1"/>
  <c r="A16" i="2"/>
  <c r="E16" i="2" s="1" a="1"/>
  <c r="E16" i="2" s="1"/>
  <c r="A17" i="2"/>
  <c r="E17" i="2" s="1" a="1"/>
  <c r="E17" i="2" s="1"/>
  <c r="A18" i="2"/>
  <c r="E18" i="2" s="1" a="1"/>
  <c r="E18" i="2" s="1"/>
  <c r="A19" i="2"/>
  <c r="E19" i="2" s="1" a="1"/>
  <c r="E19" i="2" s="1"/>
  <c r="A20" i="2"/>
  <c r="E20" i="2" s="1" a="1"/>
  <c r="E20" i="2" s="1"/>
  <c r="A21" i="2"/>
  <c r="E21" i="2" s="1" a="1"/>
  <c r="E21" i="2" s="1"/>
  <c r="A22" i="2"/>
  <c r="E22" i="2" s="1" a="1"/>
  <c r="E22" i="2" s="1"/>
  <c r="A23" i="2"/>
  <c r="E23" i="2" s="1" a="1"/>
  <c r="E23" i="2" s="1"/>
  <c r="A41" i="2"/>
  <c r="E41" i="2" s="1" a="1"/>
  <c r="E41" i="2" s="1"/>
  <c r="A15" i="2"/>
  <c r="E15" i="2" s="1" a="1"/>
  <c r="E15" i="2" s="1"/>
  <c r="D11" i="2" l="1"/>
  <c r="H11" i="2" s="1"/>
  <c r="G14" i="1" s="1" a="1"/>
  <c r="G14" i="1" s="1"/>
  <c r="C11" i="2" l="1"/>
  <c r="G11" i="2" s="1"/>
  <c r="H14" i="1" s="1" a="1"/>
  <c r="H14" i="1" s="1"/>
  <c r="I14"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<sst xmlns="http://schemas.openxmlformats.org/spreadsheetml/2006/main" count="887" uniqueCount="510">
  <si>
    <t>Production process from which the products arise</t>
  </si>
  <si>
    <t>Type of aggregated good or precursor</t>
  </si>
  <si>
    <t>CN Codes</t>
  </si>
  <si>
    <t>CN Name</t>
  </si>
  <si>
    <t>Product name 
(used for communication with reporting declarant, e.g. on invoices)</t>
  </si>
  <si>
    <t>SEE (direct)</t>
  </si>
  <si>
    <t>SEE (indirect)</t>
  </si>
  <si>
    <t>SEE (total)</t>
  </si>
  <si>
    <t>Unit</t>
  </si>
  <si>
    <t>Share of emissions by default value</t>
  </si>
  <si>
    <t>Source for electricity EF</t>
  </si>
  <si>
    <t>Embedded electricity (MWh/t)</t>
  </si>
  <si>
    <t>Carbon steel screws and nuts</t>
  </si>
  <si>
    <t>Iron or steel products</t>
  </si>
  <si>
    <t>73181542</t>
  </si>
  <si>
    <t>Screws and bolts, of iron or steel other than stainless "whether or not with their nuts and washers", without heads, with a tensile strength of &lt; 800 MPa (excl. screws and bolts for fixing railway track construction material)</t>
  </si>
  <si>
    <t>Screws and Nuts Art. C1</t>
  </si>
  <si>
    <t>tCO2e/t</t>
  </si>
  <si>
    <t>D.4(b)</t>
  </si>
  <si>
    <t>High alloy steel screws and nuts</t>
  </si>
  <si>
    <t>73181535</t>
  </si>
  <si>
    <t>Screws and bolts, of stainless steel "whether or not with their nuts and washers", without heads (excl. screws and bolts for fixing railway track construction material)</t>
  </si>
  <si>
    <t>Screws and Nuts Art. A1</t>
  </si>
  <si>
    <t>Instructions</t>
  </si>
  <si>
    <t>If you already have prepared your emissions information in line with the official CBAM workbook, then please fill out the information below</t>
  </si>
  <si>
    <t>Example</t>
  </si>
  <si>
    <t>Data Input</t>
  </si>
  <si>
    <t>This is the simplest option for your reporting. You will need to collect your fuel, electricity, and raw material use at your location. Then you will need to divide that by your total production volume.</t>
  </si>
  <si>
    <t>Electricity Usage</t>
  </si>
  <si>
    <t>Fuel Usage</t>
  </si>
  <si>
    <t>Source (Electrical Grid)</t>
  </si>
  <si>
    <t>Code</t>
  </si>
  <si>
    <t>Year</t>
  </si>
  <si>
    <t>Carbon intensity of electricity - gCO2/kWh</t>
  </si>
  <si>
    <t>tCO2/MWh</t>
  </si>
  <si>
    <t>Afghanistan</t>
  </si>
  <si>
    <t>AFG</t>
  </si>
  <si>
    <t>Albania</t>
  </si>
  <si>
    <t>ALB</t>
  </si>
  <si>
    <t>Algeria</t>
  </si>
  <si>
    <t>DZA</t>
  </si>
  <si>
    <t>Angola</t>
  </si>
  <si>
    <t>AGO</t>
  </si>
  <si>
    <t>Argentina</t>
  </si>
  <si>
    <t>ARG</t>
  </si>
  <si>
    <t>Armenia</t>
  </si>
  <si>
    <t>ARM</t>
  </si>
  <si>
    <t>Australia</t>
  </si>
  <si>
    <t>AUS</t>
  </si>
  <si>
    <t>Austria</t>
  </si>
  <si>
    <t>AUT</t>
  </si>
  <si>
    <t>Azerbaijan</t>
  </si>
  <si>
    <t>AZE</t>
  </si>
  <si>
    <t>Bangladesh</t>
  </si>
  <si>
    <t>BGD</t>
  </si>
  <si>
    <t>Belarus</t>
  </si>
  <si>
    <t>BLR</t>
  </si>
  <si>
    <t>Benin</t>
  </si>
  <si>
    <t>BEN</t>
  </si>
  <si>
    <t>Bolivia</t>
  </si>
  <si>
    <t>BOL</t>
  </si>
  <si>
    <t>Botswana</t>
  </si>
  <si>
    <t>BWA</t>
  </si>
  <si>
    <t>Brazil</t>
  </si>
  <si>
    <t>BRA</t>
  </si>
  <si>
    <t>Bulgaria</t>
  </si>
  <si>
    <t>BGR</t>
  </si>
  <si>
    <t>Burkina Faso</t>
  </si>
  <si>
    <t>BFA</t>
  </si>
  <si>
    <t>Burundi</t>
  </si>
  <si>
    <t>BDI</t>
  </si>
  <si>
    <t>Cambodia</t>
  </si>
  <si>
    <t>KHM</t>
  </si>
  <si>
    <t>Cameroon</t>
  </si>
  <si>
    <t>CMR</t>
  </si>
  <si>
    <t>Canada</t>
  </si>
  <si>
    <t>CAN</t>
  </si>
  <si>
    <t>Chad</t>
  </si>
  <si>
    <t>TCD</t>
  </si>
  <si>
    <t>Chile</t>
  </si>
  <si>
    <t>CHL</t>
  </si>
  <si>
    <t>China</t>
  </si>
  <si>
    <t>CHN</t>
  </si>
  <si>
    <t>Colombia</t>
  </si>
  <si>
    <t>COL</t>
  </si>
  <si>
    <t>Congo</t>
  </si>
  <si>
    <t>COG</t>
  </si>
  <si>
    <t>Costa Rica</t>
  </si>
  <si>
    <t>CRI</t>
  </si>
  <si>
    <t>Cote d'Ivoire</t>
  </si>
  <si>
    <t>CIV</t>
  </si>
  <si>
    <t>Croatia</t>
  </si>
  <si>
    <t>HRV</t>
  </si>
  <si>
    <t>Cyprus</t>
  </si>
  <si>
    <t>CYP</t>
  </si>
  <si>
    <t>Czechia</t>
  </si>
  <si>
    <t>CZE</t>
  </si>
  <si>
    <t>Democratic Republic of Congo</t>
  </si>
  <si>
    <t>COD</t>
  </si>
  <si>
    <t>Denmark</t>
  </si>
  <si>
    <t>DNK</t>
  </si>
  <si>
    <t>Dominican Republic</t>
  </si>
  <si>
    <t>DOM</t>
  </si>
  <si>
    <t>Ecuador</t>
  </si>
  <si>
    <t>ECU</t>
  </si>
  <si>
    <t>Egypt</t>
  </si>
  <si>
    <t>EGY</t>
  </si>
  <si>
    <t>El Salvador</t>
  </si>
  <si>
    <t>SLV</t>
  </si>
  <si>
    <t>Estonia</t>
  </si>
  <si>
    <t>EST</t>
  </si>
  <si>
    <t>Ethiopia</t>
  </si>
  <si>
    <t>ETH</t>
  </si>
  <si>
    <t>Finland</t>
  </si>
  <si>
    <t>FIN</t>
  </si>
  <si>
    <t>France</t>
  </si>
  <si>
    <t>FRA</t>
  </si>
  <si>
    <t>Gambia</t>
  </si>
  <si>
    <t>GMB</t>
  </si>
  <si>
    <t>Georgia</t>
  </si>
  <si>
    <t>GEO</t>
  </si>
  <si>
    <t>Germany</t>
  </si>
  <si>
    <t>DEU</t>
  </si>
  <si>
    <t>Ghana</t>
  </si>
  <si>
    <t>GHA</t>
  </si>
  <si>
    <t>Guatemala</t>
  </si>
  <si>
    <t>GTM</t>
  </si>
  <si>
    <t>Guinea</t>
  </si>
  <si>
    <t>GIN</t>
  </si>
  <si>
    <t>Haiti</t>
  </si>
  <si>
    <t>HTI</t>
  </si>
  <si>
    <t>Honduras</t>
  </si>
  <si>
    <t>HND</t>
  </si>
  <si>
    <t>Hong Kong</t>
  </si>
  <si>
    <t>HKG</t>
  </si>
  <si>
    <t>Hungary</t>
  </si>
  <si>
    <t>HUN</t>
  </si>
  <si>
    <t>India</t>
  </si>
  <si>
    <t>IND</t>
  </si>
  <si>
    <t>Indonesia</t>
  </si>
  <si>
    <t>IDN</t>
  </si>
  <si>
    <t>Iran</t>
  </si>
  <si>
    <t>IRN</t>
  </si>
  <si>
    <t>Iraq</t>
  </si>
  <si>
    <t>IRQ</t>
  </si>
  <si>
    <t>Israel</t>
  </si>
  <si>
    <t>ISR</t>
  </si>
  <si>
    <t>Jamaica</t>
  </si>
  <si>
    <t>JAM</t>
  </si>
  <si>
    <t>Japan</t>
  </si>
  <si>
    <t>JPN</t>
  </si>
  <si>
    <t>Jordan</t>
  </si>
  <si>
    <t>JOR</t>
  </si>
  <si>
    <t>Kazakhstan</t>
  </si>
  <si>
    <t>KAZ</t>
  </si>
  <si>
    <t>Kenya</t>
  </si>
  <si>
    <t>KEN</t>
  </si>
  <si>
    <t>Kuwait</t>
  </si>
  <si>
    <t>KWT</t>
  </si>
  <si>
    <t>Kyrgyzstan</t>
  </si>
  <si>
    <t>KGZ</t>
  </si>
  <si>
    <t>Laos</t>
  </si>
  <si>
    <t>LAO</t>
  </si>
  <si>
    <t>Latvia</t>
  </si>
  <si>
    <t>LVA</t>
  </si>
  <si>
    <t>Lebanon</t>
  </si>
  <si>
    <t>LBN</t>
  </si>
  <si>
    <t>Liberia</t>
  </si>
  <si>
    <t>LBR</t>
  </si>
  <si>
    <t>Libya</t>
  </si>
  <si>
    <t>LBY</t>
  </si>
  <si>
    <t>Lithuania</t>
  </si>
  <si>
    <t>LTU</t>
  </si>
  <si>
    <t>Madagascar</t>
  </si>
  <si>
    <t>MDG</t>
  </si>
  <si>
    <t>Malawi</t>
  </si>
  <si>
    <t>MWI</t>
  </si>
  <si>
    <t>Malaysia</t>
  </si>
  <si>
    <t>MYS</t>
  </si>
  <si>
    <t>Mali</t>
  </si>
  <si>
    <t>MLI</t>
  </si>
  <si>
    <t>Mauritania</t>
  </si>
  <si>
    <t>MRT</t>
  </si>
  <si>
    <t>Mexico</t>
  </si>
  <si>
    <t>MEX</t>
  </si>
  <si>
    <t>Mongolia</t>
  </si>
  <si>
    <t>MNG</t>
  </si>
  <si>
    <t>Montenegro</t>
  </si>
  <si>
    <t>MNE</t>
  </si>
  <si>
    <t>Morocco</t>
  </si>
  <si>
    <t>MAR</t>
  </si>
  <si>
    <t>Mozambique</t>
  </si>
  <si>
    <t>MOZ</t>
  </si>
  <si>
    <t>Myanmar</t>
  </si>
  <si>
    <t>MMR</t>
  </si>
  <si>
    <t>Namibia</t>
  </si>
  <si>
    <t>NAM</t>
  </si>
  <si>
    <t>Nepal</t>
  </si>
  <si>
    <t>NPL</t>
  </si>
  <si>
    <t>New Zealand</t>
  </si>
  <si>
    <t>NZL</t>
  </si>
  <si>
    <t>Nicaragua</t>
  </si>
  <si>
    <t>NIC</t>
  </si>
  <si>
    <t>Niger</t>
  </si>
  <si>
    <t>NER</t>
  </si>
  <si>
    <t>Nigeria</t>
  </si>
  <si>
    <t>NGA</t>
  </si>
  <si>
    <t>Pakistan</t>
  </si>
  <si>
    <t>PAK</t>
  </si>
  <si>
    <t>Panama</t>
  </si>
  <si>
    <t>PAN</t>
  </si>
  <si>
    <t>Papua New Guinea</t>
  </si>
  <si>
    <t>PNG</t>
  </si>
  <si>
    <t>Peru</t>
  </si>
  <si>
    <t>PER</t>
  </si>
  <si>
    <t>Philippines</t>
  </si>
  <si>
    <t>PHL</t>
  </si>
  <si>
    <t>Qatar</t>
  </si>
  <si>
    <t>QAT</t>
  </si>
  <si>
    <t>Romania</t>
  </si>
  <si>
    <t>ROU</t>
  </si>
  <si>
    <t>Russia</t>
  </si>
  <si>
    <t>RUS</t>
  </si>
  <si>
    <t>Rwanda</t>
  </si>
  <si>
    <t>RWA</t>
  </si>
  <si>
    <t>Saudi Arabia</t>
  </si>
  <si>
    <t>SAU</t>
  </si>
  <si>
    <t>Senegal</t>
  </si>
  <si>
    <t>SEN</t>
  </si>
  <si>
    <t>Serbia</t>
  </si>
  <si>
    <t>SRB</t>
  </si>
  <si>
    <t>Singapore</t>
  </si>
  <si>
    <t>SGP</t>
  </si>
  <si>
    <t>Somalia</t>
  </si>
  <si>
    <t>SOM</t>
  </si>
  <si>
    <t>South Africa</t>
  </si>
  <si>
    <t>ZAF</t>
  </si>
  <si>
    <t>South Korea</t>
  </si>
  <si>
    <t>KOR</t>
  </si>
  <si>
    <t>South Sudan</t>
  </si>
  <si>
    <t>SSD</t>
  </si>
  <si>
    <t>Spain</t>
  </si>
  <si>
    <t>ESP</t>
  </si>
  <si>
    <t>Sri Lanka</t>
  </si>
  <si>
    <t>LKA</t>
  </si>
  <si>
    <t>Sudan</t>
  </si>
  <si>
    <t>SDN</t>
  </si>
  <si>
    <t>Syria</t>
  </si>
  <si>
    <t>SYR</t>
  </si>
  <si>
    <t>Taiwan</t>
  </si>
  <si>
    <t>TWN</t>
  </si>
  <si>
    <t>Tajikistan</t>
  </si>
  <si>
    <t>TJK</t>
  </si>
  <si>
    <t>Tanzania</t>
  </si>
  <si>
    <t>TZA</t>
  </si>
  <si>
    <t>Thailand</t>
  </si>
  <si>
    <t>THA</t>
  </si>
  <si>
    <t>Tunisia</t>
  </si>
  <si>
    <t>TUN</t>
  </si>
  <si>
    <t>Turkey</t>
  </si>
  <si>
    <t>TUR</t>
  </si>
  <si>
    <t>Uganda</t>
  </si>
  <si>
    <t>UGA</t>
  </si>
  <si>
    <t>Ukraine</t>
  </si>
  <si>
    <t>UKR</t>
  </si>
  <si>
    <t>United Arab Emirates</t>
  </si>
  <si>
    <t>ARE</t>
  </si>
  <si>
    <t>United States</t>
  </si>
  <si>
    <t>USA</t>
  </si>
  <si>
    <t>Uruguay</t>
  </si>
  <si>
    <t>URY</t>
  </si>
  <si>
    <t>Uzbekistan</t>
  </si>
  <si>
    <t>UZB</t>
  </si>
  <si>
    <t>Venezuela</t>
  </si>
  <si>
    <t>VEN</t>
  </si>
  <si>
    <t>Vietnam</t>
  </si>
  <si>
    <t>VNM</t>
  </si>
  <si>
    <t>Yemen</t>
  </si>
  <si>
    <t>YEM</t>
  </si>
  <si>
    <t>Zambia</t>
  </si>
  <si>
    <t>ZMB</t>
  </si>
  <si>
    <t>Zimbabwe</t>
  </si>
  <si>
    <t>ZWE</t>
  </si>
  <si>
    <t>Select Region</t>
  </si>
  <si>
    <t>Usage</t>
  </si>
  <si>
    <t>Standardized Usage (MWh)</t>
  </si>
  <si>
    <t>Units</t>
  </si>
  <si>
    <t>kWh</t>
  </si>
  <si>
    <t>MWh</t>
  </si>
  <si>
    <t>GWh</t>
  </si>
  <si>
    <t>BTU</t>
  </si>
  <si>
    <t>Awaiting input on the left</t>
  </si>
  <si>
    <t>Emissions (tCO2e)</t>
  </si>
  <si>
    <t>Select Fuel Type</t>
  </si>
  <si>
    <t>Coking coal</t>
  </si>
  <si>
    <t>Natural gas</t>
  </si>
  <si>
    <t>Petroleum coke</t>
  </si>
  <si>
    <t>Activity</t>
  </si>
  <si>
    <t>Fuel</t>
  </si>
  <si>
    <t>Gaseous fuels</t>
  </si>
  <si>
    <t>Butane</t>
  </si>
  <si>
    <t>tonnes</t>
  </si>
  <si>
    <t>litres</t>
  </si>
  <si>
    <t>kWh (Net CV)</t>
  </si>
  <si>
    <t>CNG</t>
  </si>
  <si>
    <t>LNG</t>
  </si>
  <si>
    <t>LPG</t>
  </si>
  <si>
    <t>cubic metres</t>
  </si>
  <si>
    <t>Natural gas (100% mineral blend)</t>
  </si>
  <si>
    <t>Other petroleum gas</t>
  </si>
  <si>
    <t>Propane</t>
  </si>
  <si>
    <t>Liquid fuels</t>
  </si>
  <si>
    <t>Aviation spirit</t>
  </si>
  <si>
    <t>Aviation turbine fuel</t>
  </si>
  <si>
    <t>Burning oil</t>
  </si>
  <si>
    <t>Diesel (average biofuel blend)</t>
  </si>
  <si>
    <t>Diesel (100% mineral diesel)</t>
  </si>
  <si>
    <t>Fuel oil</t>
  </si>
  <si>
    <t>Gas oil</t>
  </si>
  <si>
    <t>Lubricants</t>
  </si>
  <si>
    <t>Naphtha</t>
  </si>
  <si>
    <t>Petrol (average biofuel blend)</t>
  </si>
  <si>
    <t>Petrol (100% mineral petrol)</t>
  </si>
  <si>
    <t>Processed fuel oils - residual oil</t>
  </si>
  <si>
    <t>Processed fuel oils - distillate oil</t>
  </si>
  <si>
    <t>Refinery miscellaneous</t>
  </si>
  <si>
    <t>Waste oils</t>
  </si>
  <si>
    <t>Marine gas oil</t>
  </si>
  <si>
    <t>Marine fuel oil</t>
  </si>
  <si>
    <t>Solid fuels</t>
  </si>
  <si>
    <t>Coal (industrial)</t>
  </si>
  <si>
    <t>Coal (electricity generation)</t>
  </si>
  <si>
    <t>Coal (domestic)</t>
  </si>
  <si>
    <t>Coal (electricity generation - home produced coal only)</t>
  </si>
  <si>
    <t>kg CO2e</t>
  </si>
  <si>
    <t>Concat</t>
  </si>
  <si>
    <t>Electricity Emissions</t>
  </si>
  <si>
    <t>Fuel Emissions</t>
  </si>
  <si>
    <t>Total Production Volume in Tons</t>
  </si>
  <si>
    <t>Iron &amp; Steel Products</t>
  </si>
  <si>
    <t>Crude Steel</t>
  </si>
  <si>
    <t>Pig Iron</t>
  </si>
  <si>
    <t>Direct Reduced Iron</t>
  </si>
  <si>
    <t>Sintered Ore</t>
  </si>
  <si>
    <t>Hydrogen</t>
  </si>
  <si>
    <t>Alloys - FeMn</t>
  </si>
  <si>
    <t>Alloys - FeCr</t>
  </si>
  <si>
    <t>Alloys - FeNi</t>
  </si>
  <si>
    <t>Direct Emissions (tCO2e)</t>
  </si>
  <si>
    <t>Indirect Emissions (tCO2e)</t>
  </si>
  <si>
    <t>Raw Materials Direct Emissions</t>
  </si>
  <si>
    <t>Raw Materials Indirect Emissions</t>
  </si>
  <si>
    <t>Direct Emissions per Weight</t>
  </si>
  <si>
    <t>Indirect Emissions per Weight</t>
  </si>
  <si>
    <t>Please choose unit</t>
  </si>
  <si>
    <t>Please choose Region</t>
  </si>
  <si>
    <t>Please choose Fuel</t>
  </si>
  <si>
    <t>Please choose Unit</t>
  </si>
  <si>
    <t>INPUT</t>
  </si>
  <si>
    <t>This will be calculated automatically</t>
  </si>
  <si>
    <t>https://taxation-customs.ec.europa.eu/document/download/d71ef0c5-1d5c-45b3-be90-39c43802df87_en?filename=Default%20values%20for%20the%20transitional%20period%20of%20the%20CBAM.xlsx</t>
  </si>
  <si>
    <t xml:space="preserve">Default Values Ref - </t>
  </si>
  <si>
    <t>Coal (electricity generation - home produced coal only)kWh (Net CV)</t>
  </si>
  <si>
    <t>Coal (electricity generation - home produced coal only)tonnes</t>
  </si>
  <si>
    <t>Petroleum cokekWh (Net CV)</t>
  </si>
  <si>
    <t>Petroleum coketonnes</t>
  </si>
  <si>
    <t>Coking coalkWh (Net CV)</t>
  </si>
  <si>
    <t>Coking coaltonnes</t>
  </si>
  <si>
    <t>Coal (domestic)kWh (Net CV)</t>
  </si>
  <si>
    <t>Coal (domestic)tonnes</t>
  </si>
  <si>
    <t>Coal (electricity generation)kWh (Net CV)</t>
  </si>
  <si>
    <t>Coal (electricity generation)tonnes</t>
  </si>
  <si>
    <t>Coal (industrial)kWh (Net CV)</t>
  </si>
  <si>
    <t>Coal (industrial)tonnes</t>
  </si>
  <si>
    <t>Marine fuel oilkWh (Net CV)</t>
  </si>
  <si>
    <t>Marine fuel oillitres</t>
  </si>
  <si>
    <t>Marine fuel oiltonnes</t>
  </si>
  <si>
    <t>Marine gas oilkWh (Net CV)</t>
  </si>
  <si>
    <t>Marine gas oillitres</t>
  </si>
  <si>
    <t>Marine gas oiltonnes</t>
  </si>
  <si>
    <t>Waste oilskWh (Net CV)</t>
  </si>
  <si>
    <t>Waste oilslitres</t>
  </si>
  <si>
    <t>Waste oilstonnes</t>
  </si>
  <si>
    <t>Refinery miscellaneouskWh (Net CV)</t>
  </si>
  <si>
    <t>Refinery miscellaneouslitres</t>
  </si>
  <si>
    <t>Refinery miscellaneoustonnes</t>
  </si>
  <si>
    <t>Processed fuel oils - distillate oilkWh (Net CV)</t>
  </si>
  <si>
    <t>Processed fuel oils - distillate oillitres</t>
  </si>
  <si>
    <t>Processed fuel oils - distillate oiltonnes</t>
  </si>
  <si>
    <t>Processed fuel oils - residual oilkWh (Net CV)</t>
  </si>
  <si>
    <t>Processed fuel oils - residual oillitres</t>
  </si>
  <si>
    <t>Processed fuel oils - residual oiltonnes</t>
  </si>
  <si>
    <t>Petrol (100% mineral petrol)kWh (Net CV)</t>
  </si>
  <si>
    <t>Petrol (100% mineral petrol)litres</t>
  </si>
  <si>
    <t>Petrol (100% mineral petrol)tonnes</t>
  </si>
  <si>
    <t>Petrol (average biofuel blend)kWh (Net CV)</t>
  </si>
  <si>
    <t>Petrol (average biofuel blend)litres</t>
  </si>
  <si>
    <t>Petrol (average biofuel blend)tonnes</t>
  </si>
  <si>
    <t>NaphthakWh (Net CV)</t>
  </si>
  <si>
    <t>Naphthalitres</t>
  </si>
  <si>
    <t>Naphthatonnes</t>
  </si>
  <si>
    <t>LubricantskWh (Net CV)</t>
  </si>
  <si>
    <t>Lubricantslitres</t>
  </si>
  <si>
    <t>Lubricantstonnes</t>
  </si>
  <si>
    <t>Gas oilkWh (Net CV)</t>
  </si>
  <si>
    <t>Gas oillitres</t>
  </si>
  <si>
    <t>Gas oiltonnes</t>
  </si>
  <si>
    <t>Fuel oilkWh (Net CV)</t>
  </si>
  <si>
    <t>Fuel oillitres</t>
  </si>
  <si>
    <t>Fuel oiltonnes</t>
  </si>
  <si>
    <t>Diesel (100% mineral diesel)kWh (Net CV)</t>
  </si>
  <si>
    <t>Diesel (100% mineral diesel)litres</t>
  </si>
  <si>
    <t>Diesel (100% mineral diesel)tonnes</t>
  </si>
  <si>
    <t>Diesel (average biofuel blend)kWh (Net CV)</t>
  </si>
  <si>
    <t>Diesel (average biofuel blend)litres</t>
  </si>
  <si>
    <t>Diesel (average biofuel blend)tonnes</t>
  </si>
  <si>
    <t>Burning oilkWh (Net CV)</t>
  </si>
  <si>
    <t>Burning oillitres</t>
  </si>
  <si>
    <t>Burning oiltonnes</t>
  </si>
  <si>
    <t>Aviation turbine fuelkWh (Net CV)</t>
  </si>
  <si>
    <t>Aviation turbine fuellitres</t>
  </si>
  <si>
    <t>Aviation turbine fueltonnes</t>
  </si>
  <si>
    <t>Aviation spiritkWh (Net CV)</t>
  </si>
  <si>
    <t>Aviation spiritlitres</t>
  </si>
  <si>
    <t>Aviation spirittonnes</t>
  </si>
  <si>
    <t>PropanekWh (Net CV)</t>
  </si>
  <si>
    <t>Propanelitres</t>
  </si>
  <si>
    <t>Propanetonnes</t>
  </si>
  <si>
    <t>Other petroleum gaskWh (Net CV)</t>
  </si>
  <si>
    <t>Other petroleum gaslitres</t>
  </si>
  <si>
    <t>Other petroleum gastonnes</t>
  </si>
  <si>
    <t>Natural gas (100% mineral blend)kWh (Net CV)</t>
  </si>
  <si>
    <t>Natural gas (100% mineral blend)cubic metres</t>
  </si>
  <si>
    <t>Natural gas (100% mineral blend)tonnes</t>
  </si>
  <si>
    <t>Natural gaskWh (Net CV)</t>
  </si>
  <si>
    <t>Natural gascubic metres</t>
  </si>
  <si>
    <t>Natural gastonnes</t>
  </si>
  <si>
    <t>LPGkWh (Net CV)</t>
  </si>
  <si>
    <t>LPGlitres</t>
  </si>
  <si>
    <t>LPGtonnes</t>
  </si>
  <si>
    <t>LNGkWh (Net CV)</t>
  </si>
  <si>
    <t>LNGlitres</t>
  </si>
  <si>
    <t>LNGtonnes</t>
  </si>
  <si>
    <t>CNGkWh (Net CV)</t>
  </si>
  <si>
    <t>CNGlitres</t>
  </si>
  <si>
    <t>CNGtonnes</t>
  </si>
  <si>
    <t>ButanekWh (Net CV)</t>
  </si>
  <si>
    <t>Butanelitres</t>
  </si>
  <si>
    <t>Butanetonnes</t>
  </si>
  <si>
    <t>Please choose FuelPlease choose Unit</t>
  </si>
  <si>
    <t>Please choose Fueltonnes</t>
  </si>
  <si>
    <t>Please choose Fuellitres</t>
  </si>
  <si>
    <t>Please choose FuelkWh (Net CV)</t>
  </si>
  <si>
    <t>Please choose Fuelcubic metres</t>
  </si>
  <si>
    <t>Column1</t>
  </si>
  <si>
    <t>Custom 1</t>
  </si>
  <si>
    <t>Custom 2</t>
  </si>
  <si>
    <t>Custom 3</t>
  </si>
  <si>
    <t>Custom 3tonnes</t>
  </si>
  <si>
    <t>Custom 3litres</t>
  </si>
  <si>
    <t>Custom 3kWh (Net CV)</t>
  </si>
  <si>
    <t>Custom 3cubic metres</t>
  </si>
  <si>
    <t>Custom 3Please choose Unit</t>
  </si>
  <si>
    <t>Custom 2Please choose Unit</t>
  </si>
  <si>
    <t>Custom 2tonnes</t>
  </si>
  <si>
    <t>Custom 2litres</t>
  </si>
  <si>
    <t>Custom 2kWh (Net CV)</t>
  </si>
  <si>
    <t>Custom 2cubic metres</t>
  </si>
  <si>
    <t>Custom 1Please choose Unit</t>
  </si>
  <si>
    <t>Custom 1tonnes</t>
  </si>
  <si>
    <t>Custom 1litres</t>
  </si>
  <si>
    <t>Custom 1kWh (Net CV)</t>
  </si>
  <si>
    <t>Custom 1cubic metres</t>
  </si>
  <si>
    <t>Custom</t>
  </si>
  <si>
    <t>Input Fuel Emissions Factor To "Fuels" tab E9</t>
  </si>
  <si>
    <t>Input Fuel Emissions Factor To "Fuels" tab E10</t>
  </si>
  <si>
    <t>Input Fuel Emissions Factor To "Fuels" tab E11</t>
  </si>
  <si>
    <t>Input Fuel Emissions Factor To "Fuels" tab E12</t>
  </si>
  <si>
    <t>Input Fuel Emissions Factor To "Fuels" tab E14</t>
  </si>
  <si>
    <t>Input Fuel Emissions Factor To "Fuels" tab E15</t>
  </si>
  <si>
    <t>Input Fuel Emissions Factor To "Fuels" tab E16</t>
  </si>
  <si>
    <t>Input Fuel Emissions Factor To "Fuels" tab E17</t>
  </si>
  <si>
    <t>Input Fuel Emissions Factor To "Fuels" tab E19</t>
  </si>
  <si>
    <t>Input Fuel Emissions Factor To "Fuels" tab E20</t>
  </si>
  <si>
    <t>Input Fuel Emissions Factor To "Fuels" tab E21</t>
  </si>
  <si>
    <t>Input Fuel Emissions Factor To "Fuels" tab E22</t>
  </si>
  <si>
    <t>Precursor Material</t>
  </si>
  <si>
    <t>Supplier Provided 1</t>
  </si>
  <si>
    <t>Supplier Provided 2</t>
  </si>
  <si>
    <t>Please Select Precursor Information</t>
  </si>
  <si>
    <t>Unwrought Aluminum</t>
  </si>
  <si>
    <t>Bars and Rods of Aluminum (or Aluminum Alloys)</t>
  </si>
  <si>
    <t>Precursor Material Usage - Must be reported in tonnes</t>
  </si>
  <si>
    <t>Aluminum (Other - Other)</t>
  </si>
  <si>
    <t>Profiles of Aluminum (or Aluminum Alloys)</t>
  </si>
  <si>
    <t>Specific Embedded Emissions (SEE) represents the equivalent tonnes of CO2 emissions embedded into each tonne of precursor material.</t>
  </si>
  <si>
    <t>Total Output</t>
  </si>
  <si>
    <t>Custom Electricity Emissions Factor must be in units tCO2/MWh</t>
  </si>
  <si>
    <t>Further Action Needed</t>
  </si>
  <si>
    <t>Precursor Supplier Name</t>
  </si>
  <si>
    <t>Company A</t>
  </si>
  <si>
    <t>Indirect Specific Embedded Emissions (SEE tCO2e/t)</t>
  </si>
  <si>
    <t>Direct Specific Embedded Emissions (SEE tCO2e/t)</t>
  </si>
  <si>
    <t>Input Indirect SEE in "Precursor Materials" Tab Cell D3</t>
  </si>
  <si>
    <t>Input Indirect SEE in "Precursor Materials" Tab Cell D4</t>
  </si>
  <si>
    <t>In this example, "Company B" makes Alloy Steel.  In the reporting year, they produced 10000 Tonnes of Product, burned 6001 tonnes of Industrial Coal, and consumed 20790000 kWh of electricity in Illinois (0.833 tCO2e/MWh).  The raw materials that Company B brings in are out of scope for CBAM.</t>
  </si>
  <si>
    <t>High Alloy Steel</t>
  </si>
  <si>
    <t>Stainless Steel Wire</t>
  </si>
  <si>
    <t>Illinois</t>
  </si>
  <si>
    <t>Wire of stainless steel, in coils, containing by weight 28% to 31% nickel and 20% to 22% chromium (excl. bars and rods)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</si>
</sst>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_(* \(#,##0.00\);_(* &quot;-&quot;??_);_(@_)"/>
    <numFmt numFmtId="164" formatCode="0.000"/>
  </numFmts>
  <fonts count="26" x14ac:knownFonts="1">
    <font>
      <sz val="11"/>
      <color theme="1"/>
      <name val="Aptos Narrow"/>
      <family val="2"/>
      <scheme val="minor"/>
    </font>
    <font>
      <sz val="11"/>
      <color theme="1"/>
      <name val="Aptos Narrow"/>
      <family val="2"/>
      <scheme val="minor"/>
    </font>
    <font>
      <sz val="18"/>
      <color theme="3"/>
      <name val="Aptos Display"/>
      <family val="2"/>
      <scheme val="major"/>
    </font>
    <font>
      <sz val="11"/>
      <color rgb="FF006100"/>
      <name val="Aptos Narrow"/>
      <family val="2"/>
      <scheme val="minor"/>
    </font>
    <font>
      <sz val="11"/>
      <color rgb="FF9C0006"/>
      <name val="Aptos Narrow"/>
      <family val="2"/>
      <scheme val="minor"/>
    </font>
    <font>
      <sz val="11"/>
      <color rgb="FF9C5700"/>
      <name val="Aptos Narrow"/>
      <family val="2"/>
      <scheme val="minor"/>
    </font>
    <font>
      <b/>
      <sz val="11"/>
      <color theme="0"/>
      <name val="Aptos Narrow"/>
      <family val="2"/>
      <scheme val="minor"/>
    </font>
    <font>
      <b/>
      <sz val="11"/>
      <color theme="1"/>
      <name val="Aptos Narrow"/>
      <family val="2"/>
      <scheme val="minor"/>
    </font>
    <font>
      <sz val="11"/>
      <color theme="0"/>
      <name val="Aptos Narrow"/>
      <family val="2"/>
      <scheme val="minor"/>
    </font>
    <font>
      <i/>
      <sz val="11"/>
      <color theme="1"/>
      <name val="Aptos Narrow"/>
      <family val="2"/>
      <scheme val="minor"/>
    </font>
    <font>
      <sz val="10"/>
      <color theme="1"/>
      <name val="Arial"/>
      <family val="2"/>
    </font>
    <font>
      <u/>
      <sz val="10"/>
      <color indexed="12"/>
      <name val="Arial"/>
      <family val="2"/>
    </font>
    <font>
      <sz val="10"/>
      <name val="Arial"/>
      <family val="2"/>
    </font>
    <font>
      <u/>
      <sz val="11"/>
      <color indexed="12"/>
      <name val="Calibri"/>
      <family val="2"/>
    </font>
    <font>
      <sz val="10"/>
      <color theme="9" tint="-0.499984740745262"/>
      <name val="Arial"/>
      <family val="2"/>
    </font>
    <font>
      <i/>
      <sz val="10"/>
      <color rgb="FFFF0000"/>
      <name val="Arial"/>
      <family val="2"/>
    </font>
    <font>
      <u/>
      <sz val="10"/>
      <color theme="11"/>
      <name val="Arial"/>
      <family val="2"/>
    </font>
    <font>
      <b/>
      <sz val="10"/>
      <color theme="0"/>
      <name val="Arial"/>
      <family val="2"/>
    </font>
    <font>
      <sz val="11"/>
      <color theme="1"/>
      <name val="Arial"/>
      <family val="2"/>
    </font>
    <font>
      <sz val="11"/>
      <name val="Aptos Narrow"/>
      <family val="2"/>
      <scheme val="minor"/>
    </font>
    <font>
      <sz val="12"/>
      <color theme="1"/>
      <name val="Aptos Narrow"/>
      <family val="2"/>
      <scheme val="minor"/>
    </font>
    <font>
      <i/>
      <sz val="11"/>
      <color theme="0" tint="-0.499984740745262"/>
      <name val="Aptos Narrow"/>
      <family val="2"/>
      <scheme val="minor"/>
    </font>
    <font>
      <u/>
      <sz val="11"/>
      <color theme="10"/>
      <name val="Aptos Narrow"/>
      <family val="2"/>
      <scheme val="minor"/>
    </font>
    <font>
      <b/>
      <sz val="11"/>
      <color theme="2" tint="-0.249977111117893"/>
      <name val="Aptos Narrow"/>
      <family val="2"/>
      <scheme val="minor"/>
    </font>
    <font>
      <sz val="11"/>
      <color theme="2" tint="-0.249977111117893"/>
      <name val="Aptos Narrow"/>
      <family val="2"/>
      <scheme val="minor"/>
    </font>
    <font>
      <b/>
      <sz val="11"/>
      <color theme="1"/>
      <name val="Aptos Narrow"/>
      <scheme val="minor"/>
    </font>
  </fonts>
  <fills count="45">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2" tint="-9.9978637043366805E-2"/>
        <bgColor indexed="64"/>
      </patternFill>
    </fill>
    <fill>
      <patternFill patternType="solid">
        <fgColor theme="0" tint="-4.9989318521683403E-2"/>
        <bgColor indexed="64"/>
      </patternFill>
    </fill>
    <fill>
      <patternFill patternType="solid">
        <fgColor theme="6" tint="0.79998168889431442"/>
        <bgColor indexed="64"/>
      </patternFill>
    </fill>
    <fill>
      <patternFill patternType="solid">
        <fgColor theme="2"/>
        <bgColor indexed="64"/>
      </patternFill>
    </fill>
    <fill>
      <patternFill patternType="solid">
        <fgColor rgb="FFCC99FF"/>
        <bgColor indexed="64"/>
      </patternFill>
    </fill>
    <fill>
      <patternFill patternType="solid">
        <fgColor theme="7" tint="0.39997558519241921"/>
        <bgColor rgb="FF000000"/>
      </patternFill>
    </fill>
    <fill>
      <patternFill patternType="solid">
        <fgColor rgb="FFFFFF99"/>
        <bgColor indexed="64"/>
      </patternFill>
    </fill>
    <fill>
      <patternFill patternType="solid">
        <fgColor rgb="FFFFFF99"/>
        <bgColor rgb="FF000000"/>
      </patternFill>
    </fill>
    <fill>
      <patternFill patternType="solid">
        <fgColor rgb="FF92D050"/>
        <bgColor indexed="64"/>
      </patternFill>
    </fill>
    <fill>
      <patternFill patternType="solid">
        <fgColor rgb="FF002060"/>
        <bgColor indexed="64"/>
      </patternFill>
    </fill>
    <fill>
      <patternFill patternType="solid">
        <fgColor theme="4" tint="0.79998168889431442"/>
        <bgColor rgb="FF000000"/>
      </patternFill>
    </fill>
    <fill>
      <patternFill patternType="solid">
        <fgColor rgb="FFFF0000"/>
        <bgColor indexed="64"/>
      </patternFill>
    </fill>
    <fill>
      <patternFill patternType="solid">
        <fgColor rgb="FFFFFF00"/>
        <bgColor indexed="64"/>
      </patternFill>
    </fill>
    <fill>
      <patternFill patternType="solid">
        <fgColor theme="6"/>
        <bgColor theme="6"/>
      </patternFill>
    </fill>
  </fills>
  <borders count="18">
    <border>
      <left/>
      <right/>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6"/>
      </top>
      <bottom style="thin">
        <color theme="6"/>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FBFBF"/>
      </left>
      <right style="thin">
        <color rgb="FFBFBFBF"/>
      </right>
      <top style="thin">
        <color rgb="FFBFBFBF"/>
      </top>
      <bottom style="thin">
        <color rgb="FFBFBFBF"/>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4.9989318521683403E-2"/>
      </left>
      <right style="thin">
        <color theme="0" tint="-4.9989318521683403E-2"/>
      </right>
      <top style="thin">
        <color theme="0" tint="-4.9989318521683403E-2"/>
      </top>
      <bottom style="thin">
        <color theme="0" tint="-4.9989318521683403E-2"/>
      </bottom>
      <diagonal/>
    </border>
    <border>
      <left style="medium">
        <color indexed="64"/>
      </left>
      <right style="medium">
        <color indexed="64"/>
      </right>
      <top style="medium">
        <color indexed="64"/>
      </top>
      <bottom style="medium">
        <color indexed="64"/>
      </bottom>
      <diagonal/>
    </border>
    <border>
      <left style="thin">
        <color theme="6"/>
      </left>
      <right/>
      <top style="thin">
        <color theme="6"/>
      </top>
      <bottom/>
      <diagonal/>
    </border>
    <border>
      <left/>
      <right/>
      <top style="thin">
        <color theme="6"/>
      </top>
      <bottom/>
      <diagonal/>
    </border>
  </borders>
  <cellStyleXfs count="51">
    <xf numFmtId="0" fontId="0" fillId="0" borderId="0"/>
    <xf numFmtId="0" fontId="2" fillId="0" borderId="0" applyNumberFormat="0" applyFill="0" applyBorder="0" applyAlignment="0" applyProtection="0"/>
    <xf numFmtId="0" fontId="3" fillId="2" borderId="0" applyNumberFormat="0" applyBorder="0" applyAlignment="0" applyProtection="0"/>
    <xf numFmtId="0" fontId="4" fillId="3" borderId="0" applyNumberFormat="0" applyBorder="0" applyAlignment="0" applyProtection="0"/>
    <xf numFmtId="0" fontId="5" fillId="4" borderId="0" applyNumberFormat="0" applyBorder="0" applyAlignment="0" applyProtection="0"/>
    <xf numFmtId="0" fontId="6" fillId="5" borderId="2" applyNumberFormat="0" applyAlignment="0" applyProtection="0"/>
    <xf numFmtId="0" fontId="8"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8"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8" fillId="15"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8" fillId="19"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8"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8"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0" fillId="0" borderId="0"/>
    <xf numFmtId="0" fontId="12" fillId="35" borderId="10" applyNumberFormat="0" applyAlignment="0" applyProtection="0"/>
    <xf numFmtId="0" fontId="14" fillId="36" borderId="11" applyNumberFormat="0" applyProtection="0">
      <alignment vertical="center"/>
    </xf>
    <xf numFmtId="43" fontId="10" fillId="0" borderId="0" applyFont="0" applyFill="0" applyBorder="0" applyAlignment="0" applyProtection="0"/>
    <xf numFmtId="43" fontId="10" fillId="0" borderId="0" applyFon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3" fillId="0" borderId="0" applyNumberFormat="0" applyFill="0" applyBorder="0" applyAlignment="0" applyProtection="0">
      <alignment vertical="top"/>
      <protection locked="0"/>
    </xf>
    <xf numFmtId="0" fontId="12" fillId="37" borderId="1" applyNumberFormat="0" applyBorder="0" applyAlignment="0" applyProtection="0"/>
    <xf numFmtId="0" fontId="12" fillId="38" borderId="0">
      <alignment vertical="center"/>
    </xf>
    <xf numFmtId="0" fontId="12" fillId="39" borderId="12" applyNumberFormat="0" applyAlignment="0" applyProtection="0"/>
    <xf numFmtId="0" fontId="10" fillId="6" borderId="3" applyNumberFormat="0" applyFont="0" applyAlignment="0" applyProtection="0"/>
    <xf numFmtId="0" fontId="17" fillId="40" borderId="13" applyNumberFormat="0" applyAlignment="0" applyProtection="0"/>
    <xf numFmtId="9" fontId="18" fillId="0" borderId="0" applyFont="0" applyFill="0" applyBorder="0" applyAlignment="0" applyProtection="0"/>
    <xf numFmtId="0" fontId="12" fillId="41" borderId="14" applyNumberFormat="0" applyProtection="0">
      <alignment vertical="center"/>
    </xf>
    <xf numFmtId="0" fontId="17" fillId="42" borderId="0" applyNumberFormat="0" applyBorder="0" applyAlignment="0" applyProtection="0"/>
    <xf numFmtId="0" fontId="20" fillId="0" borderId="0">
      <alignment vertical="center" wrapText="1"/>
    </xf>
    <xf numFmtId="9" fontId="12" fillId="0" borderId="0" applyFont="0" applyFill="0" applyBorder="0" applyAlignment="0" applyProtection="0"/>
    <xf numFmtId="0" fontId="11" fillId="0" borderId="0" applyNumberFormat="0" applyFill="0" applyBorder="0" applyAlignment="0" applyProtection="0">
      <alignment vertical="top"/>
      <protection locked="0"/>
    </xf>
    <xf numFmtId="0" fontId="10" fillId="0" borderId="0"/>
    <xf numFmtId="0" fontId="22" fillId="0" borderId="0" applyNumberFormat="0" applyFill="0" applyBorder="0" applyAlignment="0" applyProtection="0"/>
  </cellStyleXfs>
  <cellXfs count="32">
    <xf numFmtId="0" fontId="0" fillId="0" borderId="0" xfId="0"/>
    <xf numFmtId="0" fontId="7" fillId="0" borderId="0" xfId="0" applyFont="1"/>
    <xf numFmtId="0" fontId="7" fillId="31" borderId="0" xfId="0" applyFont="1" applyFill="1"/>
    <xf numFmtId="0" fontId="0" fillId="31" borderId="0" xfId="0" applyFill="1"/>
    <xf numFmtId="0" fontId="0" fillId="32" borderId="0" xfId="0" applyFill="1"/>
    <xf numFmtId="0" fontId="7" fillId="33" borderId="0" xfId="0" applyFont="1" applyFill="1"/>
    <xf numFmtId="0" fontId="0" fillId="33" borderId="0" xfId="0" applyFill="1"/>
    <xf numFmtId="164" fontId="7" fillId="0" borderId="0" xfId="0" applyNumberFormat="1" applyFont="1"/>
    <xf numFmtId="0" fontId="8" fillId="0" borderId="0" xfId="0" applyFont="1"/>
    <xf numFmtId="164" fontId="0" fillId="0" borderId="0" xfId="0" applyNumberFormat="1"/>
    <xf numFmtId="2" fontId="0" fillId="0" borderId="0" xfId="0" applyNumberFormat="1"/>
    <xf numFmtId="2" fontId="7" fillId="0" borderId="0" xfId="0" applyNumberFormat="1" applyFont="1"/>
    <xf numFmtId="2" fontId="21" fillId="34" borderId="0" xfId="0" applyNumberFormat="1" applyFont="1" applyFill="1"/>
    <xf numFmtId="2" fontId="0" fillId="43" borderId="0" xfId="0" applyNumberFormat="1" applyFill="1"/>
    <xf numFmtId="2" fontId="9" fillId="43" borderId="0" xfId="0" applyNumberFormat="1" applyFont="1" applyFill="1"/>
    <xf numFmtId="2" fontId="9" fillId="43" borderId="5" xfId="0" applyNumberFormat="1" applyFont="1" applyFill="1" applyBorder="1"/>
    <xf numFmtId="2" fontId="0" fillId="43" borderId="8" xfId="0" applyNumberFormat="1" applyFill="1" applyBorder="1"/>
    <xf numFmtId="2" fontId="9" fillId="43" borderId="8" xfId="0" applyNumberFormat="1" applyFont="1" applyFill="1" applyBorder="1"/>
    <xf numFmtId="2" fontId="0" fillId="43" borderId="9" xfId="0" applyNumberFormat="1" applyFill="1" applyBorder="1"/>
    <xf numFmtId="2" fontId="21" fillId="34" borderId="4" xfId="0" applyNumberFormat="1" applyFont="1" applyFill="1" applyBorder="1"/>
    <xf numFmtId="2" fontId="19" fillId="43" borderId="4" xfId="0" applyNumberFormat="1" applyFont="1" applyFill="1" applyBorder="1"/>
    <xf numFmtId="0" fontId="22" fillId="0" borderId="0" xfId="50"/>
    <xf numFmtId="2" fontId="0" fillId="34" borderId="6" xfId="0" applyNumberFormat="1" applyFill="1" applyBorder="1" applyAlignment="1">
      <alignment horizontal="left"/>
    </xf>
    <xf numFmtId="2" fontId="0" fillId="34" borderId="7" xfId="0" applyNumberFormat="1" applyFill="1" applyBorder="1" applyAlignment="1">
      <alignment horizontal="left"/>
    </xf>
    <xf numFmtId="0" fontId="23" fillId="31" borderId="0" xfId="0" applyFont="1" applyFill="1"/>
    <xf numFmtId="0" fontId="24" fillId="31" borderId="0" xfId="0" applyFont="1" applyFill="1"/>
    <xf numFmtId="0" fontId="25" fillId="0" borderId="15" xfId="0" applyFont="1" applyBorder="1"/>
    <xf numFmtId="0" fontId="25" fillId="42" borderId="0" xfId="0" applyFont="1" applyFill="1"/>
    <xf numFmtId="0" fontId="6" fillId="44" borderId="16" xfId="0" applyFont="1" applyFill="1" applyBorder="1" applyAlignment="1">
      <alignment horizontal="left"/>
    </xf>
    <xf numFmtId="0" fontId="6" fillId="44" borderId="17" xfId="0" applyFont="1" applyFill="1" applyBorder="1" applyAlignment="1">
      <alignment horizontal="left"/>
    </xf>
    <xf numFmtId="0" fontId="0" fillId="39" borderId="0" xfId="0" applyFill="1" applyAlignment="1">
      <alignment horizontal="left" vertical="top" wrapText="1"/>
    </xf>
    <xf numFmtId="0" fontId="0" fillId="39" borderId="0" xfId="0" applyFill="1" applyAlignment="1">
      <alignment horizontal="left" vertical="top"/>
    </xf>
  </cellXfs>
  <cellStyles count="51">
    <cellStyle name="20% - Accent1" xfId="7" builtinId="30" customBuiltin="1"/>
    <cellStyle name="20% - Accent2" xfId="11" builtinId="34" customBuiltin="1"/>
    <cellStyle name="20% - Accent3" xfId="15" builtinId="38" customBuiltin="1"/>
    <cellStyle name="20% - Accent4" xfId="19" builtinId="42" customBuiltin="1"/>
    <cellStyle name="20% - Accent5" xfId="23" builtinId="46" customBuiltin="1"/>
    <cellStyle name="20% - Accent6" xfId="27" builtinId="50" customBuiltin="1"/>
    <cellStyle name="40% - Accent1" xfId="8" builtinId="31" customBuiltin="1"/>
    <cellStyle name="40% - Accent2" xfId="12" builtinId="35" customBuiltin="1"/>
    <cellStyle name="40% - Accent3" xfId="16" builtinId="39" customBuiltin="1"/>
    <cellStyle name="40% - Accent4" xfId="20" builtinId="43" customBuiltin="1"/>
    <cellStyle name="40% - Accent5" xfId="24" builtinId="47" customBuiltin="1"/>
    <cellStyle name="40% - Accent6" xfId="28" builtinId="51" customBuiltin="1"/>
    <cellStyle name="60% - Accent1" xfId="9" builtinId="32" customBuiltin="1"/>
    <cellStyle name="60% - Accent2" xfId="13" builtinId="36" customBuiltin="1"/>
    <cellStyle name="60% - Accent3" xfId="17" builtinId="40" customBuiltin="1"/>
    <cellStyle name="60% - Accent4" xfId="21" builtinId="44" customBuiltin="1"/>
    <cellStyle name="60% - Accent5" xfId="25" builtinId="48" customBuiltin="1"/>
    <cellStyle name="60% - Accent6" xfId="29" builtinId="52" customBuiltin="1"/>
    <cellStyle name="Accent1" xfId="6" builtinId="29" customBuiltin="1"/>
    <cellStyle name="Accent2" xfId="10" builtinId="33" customBuiltin="1"/>
    <cellStyle name="Accent3" xfId="14" builtinId="37" customBuiltin="1"/>
    <cellStyle name="Accent4" xfId="18" builtinId="41" customBuiltin="1"/>
    <cellStyle name="Accent5" xfId="22" builtinId="45" customBuiltin="1"/>
    <cellStyle name="Accent6" xfId="26" builtinId="49" customBuiltin="1"/>
    <cellStyle name="Bad" xfId="3" builtinId="27" customBuiltin="1"/>
    <cellStyle name="Calculation 2" xfId="32" xr:uid="{47963E79-76F5-4AE0-830A-DFE129384C74}"/>
    <cellStyle name="Calculation 3" xfId="31" xr:uid="{2FE4233B-B70C-43F5-9585-A823B42E2855}"/>
    <cellStyle name="Check Cell" xfId="5" builtinId="23" customBuiltin="1"/>
    <cellStyle name="Comma 2" xfId="34" xr:uid="{2DD31E7A-781E-4AE7-B903-F4FD225E1D44}"/>
    <cellStyle name="Comma 3" xfId="33" xr:uid="{3FF50DF5-ACB4-4EE8-9F52-5F166E89DFDF}"/>
    <cellStyle name="Explanatory Text 2" xfId="35" xr:uid="{1AD4F36D-1F97-4820-8139-D40265211062}"/>
    <cellStyle name="Followed Hyperlink 2" xfId="36" xr:uid="{39A1B102-F934-4737-A91D-4C23558A499A}"/>
    <cellStyle name="Good" xfId="2" builtinId="26" customBuiltin="1"/>
    <cellStyle name="Hyperlink" xfId="50" builtinId="8"/>
    <cellStyle name="Hyperlink 2" xfId="48" xr:uid="{C66F01D0-3BCE-4883-8E9B-BD0DCC4FC108}"/>
    <cellStyle name="Hyperlink 3" xfId="37" xr:uid="{754167CA-3C05-4331-A8CE-EA6C3DA4F2B2}"/>
    <cellStyle name="Input 2" xfId="38" xr:uid="{0D4E3481-025A-42CF-B5C9-C059E4C61F67}"/>
    <cellStyle name="Input data" xfId="39" xr:uid="{3A2D6DA6-39A0-4082-825F-9696104FF990}"/>
    <cellStyle name="Linked Cell 2" xfId="40" xr:uid="{FF17C837-8CB7-4D52-8412-C789B7FB6465}"/>
    <cellStyle name="Neutral" xfId="4" builtinId="28" customBuiltin="1"/>
    <cellStyle name="Normal" xfId="0" builtinId="0"/>
    <cellStyle name="Normal 2" xfId="49" xr:uid="{4F7643BA-E79E-4B32-9253-6FBD795E3018}"/>
    <cellStyle name="Normal 3" xfId="30" xr:uid="{F38429E4-8090-45E2-BD5C-ECF1CB324A75}"/>
    <cellStyle name="Normal 4" xfId="46" xr:uid="{0CC51035-0158-430E-A183-36FA1B483656}"/>
    <cellStyle name="Note 2" xfId="41" xr:uid="{D9AFD80E-410A-4323-B4D9-2150D81A5272}"/>
    <cellStyle name="Output 2" xfId="42" xr:uid="{3E96E448-40F3-47A8-A58F-7D9309C3670C}"/>
    <cellStyle name="Percent 2" xfId="43" xr:uid="{747F7CAF-CB2B-445A-93E3-7077EE90A949}"/>
    <cellStyle name="Percent 3" xfId="47" xr:uid="{4E9363A5-4C83-4029-A63A-BED46FB2482D}"/>
    <cellStyle name="Selection" xfId="44" xr:uid="{D14F86F1-8565-40EF-97F2-1F8FE3486578}"/>
    <cellStyle name="Title" xfId="1" builtinId="15" customBuiltin="1"/>
    <cellStyle name="Warning Text 2" xfId="45" xr:uid="{4DF9239D-6000-4E61-8B91-19945F0BEE14}"/>
  </cellStyles>
  <dxfs count="65">
    <dxf>
      <font>
        <b/>
        <i val="0"/>
        <color rgb="FFFF0000"/>
      </font>
      <fill>
        <patternFill>
          <bgColor rgb="FFFFFF00"/>
        </patternFill>
      </fill>
    </dxf>
    <dxf>
      <fill>
        <patternFill>
          <bgColor theme="2" tint="-9.9948118533890809E-2"/>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color theme="0"/>
      </font>
      <fill>
        <patternFill patternType="none">
          <bgColor auto="1"/>
        </patternFill>
      </fill>
    </dxf>
    <dxf>
      <font>
        <b/>
        <i val="0"/>
      </font>
      <fill>
        <patternFill>
          <bgColor rgb="FFFF0000"/>
        </patternFill>
      </fill>
    </dxf>
    <dxf>
      <font>
        <b/>
        <i val="0"/>
        <color theme="1"/>
      </font>
      <fill>
        <patternFill>
          <bgColor rgb="FFFF0000"/>
        </patternFill>
      </fill>
    </dxf>
    <dxf>
      <font>
        <b/>
        <i val="0"/>
        <color theme="1"/>
      </font>
      <fill>
        <patternFill>
          <bgColor rgb="FFFF0000"/>
        </patternFill>
      </fill>
    </dxf>
    <dxf>
      <font>
        <b/>
        <i val="0"/>
        <color theme="1"/>
      </font>
      <fill>
        <patternFill>
          <bgColor rgb="FFFF0000"/>
        </patternFill>
      </fill>
    </dxf>
    <dxf>
      <font>
        <b/>
        <i val="0"/>
        <color theme="1"/>
      </font>
      <fill>
        <patternFill>
          <bgColor rgb="FFFF0000"/>
        </patternFill>
      </fill>
    </dxf>
    <dxf>
      <font>
        <b/>
        <i/>
        <color theme="1"/>
      </font>
      <fill>
        <patternFill>
          <bgColor rgb="FFFF0000"/>
        </patternFill>
      </fill>
    </dxf>
    <dxf>
      <font>
        <b/>
        <i val="0"/>
      </font>
      <fill>
        <patternFill>
          <bgColor rgb="FFFF0000"/>
        </patternFill>
      </fill>
    </dxf>
    <dxf>
      <font>
        <b val="0"/>
        <i/>
        <color theme="2" tint="-0.499984740745262"/>
      </font>
      <fill>
        <patternFill>
          <bgColor theme="2"/>
        </patternFill>
      </fill>
    </dxf>
    <dxf>
      <font>
        <b/>
        <i/>
      </font>
      <fill>
        <patternFill>
          <bgColor rgb="FFFF0000"/>
        </patternFill>
      </fill>
    </dxf>
    <dxf>
      <font>
        <b/>
        <i val="0"/>
      </font>
      <fill>
        <patternFill>
          <bgColor rgb="FFFF0000"/>
        </patternFill>
      </fill>
    </dxf>
    <dxf>
      <font>
        <b/>
        <i val="0"/>
        <color theme="1"/>
      </font>
      <fill>
        <patternFill>
          <bgColor rgb="FFFFFF00"/>
        </patternFill>
      </fill>
    </dxf>
    <dxf>
      <font>
        <i/>
        <strike val="0"/>
        <outline val="0"/>
        <shadow val="0"/>
        <u val="none"/>
        <vertAlign val="baseline"/>
        <sz val="11"/>
        <color theme="0" tint="-0.499984740745262"/>
        <name val="Aptos Narrow"/>
        <family val="2"/>
        <scheme val="minor"/>
      </font>
      <numFmt numFmtId="2" formatCode="0.00"/>
      <fill>
        <patternFill patternType="solid">
          <fgColor indexed="64"/>
          <bgColor theme="2"/>
        </patternFill>
      </fill>
    </dxf>
    <dxf>
      <font>
        <i/>
        <strike val="0"/>
        <outline val="0"/>
        <shadow val="0"/>
        <u val="none"/>
        <vertAlign val="baseline"/>
        <sz val="11"/>
        <color theme="0" tint="-0.499984740745262"/>
        <name val="Aptos Narrow"/>
        <family val="2"/>
        <scheme val="minor"/>
      </font>
      <numFmt numFmtId="2" formatCode="0.00"/>
      <fill>
        <patternFill patternType="solid">
          <fgColor indexed="64"/>
          <bgColor theme="2"/>
        </patternFill>
      </fill>
    </dxf>
    <dxf>
      <numFmt numFmtId="2" formatCode="0.00"/>
    </dxf>
    <dxf>
      <numFmt numFmtId="2" formatCode="0.00"/>
      <fill>
        <patternFill patternType="solid">
          <fgColor indexed="64"/>
          <bgColor rgb="FFFFFF00"/>
        </patternFill>
      </fill>
    </dxf>
    <dxf>
      <numFmt numFmtId="2" formatCode="0.00"/>
      <fill>
        <patternFill patternType="solid">
          <fgColor indexed="64"/>
          <bgColor rgb="FFFFFF00"/>
        </patternFill>
      </fill>
    </dxf>
    <dxf>
      <numFmt numFmtId="2" formatCode="0.00"/>
    </dxf>
    <dxf>
      <numFmt numFmtId="2" formatCode="0.00"/>
    </dxf>
    <dxf>
      <font>
        <i/>
        <strike val="0"/>
        <outline val="0"/>
        <shadow val="0"/>
        <u val="none"/>
        <vertAlign val="baseline"/>
        <sz val="11"/>
        <color theme="0" tint="-0.499984740745262"/>
        <name val="Aptos Narrow"/>
        <family val="2"/>
        <scheme val="minor"/>
      </font>
      <numFmt numFmtId="2" formatCode="0.00"/>
      <fill>
        <patternFill patternType="solid">
          <fgColor indexed="64"/>
          <bgColor theme="2"/>
        </patternFill>
      </fill>
    </dxf>
    <dxf>
      <font>
        <i/>
        <strike val="0"/>
        <outline val="0"/>
        <shadow val="0"/>
        <u val="none"/>
        <vertAlign val="baseline"/>
        <sz val="11"/>
        <color theme="0" tint="-0.499984740745262"/>
        <name val="Aptos Narrow"/>
        <family val="2"/>
        <scheme val="minor"/>
      </font>
      <numFmt numFmtId="2" formatCode="0.00"/>
      <fill>
        <patternFill patternType="solid">
          <fgColor indexed="64"/>
          <bgColor theme="2"/>
        </patternFill>
      </fill>
    </dxf>
    <dxf>
      <font>
        <i/>
        <strike val="0"/>
        <outline val="0"/>
        <shadow val="0"/>
        <u val="none"/>
        <vertAlign val="baseline"/>
        <sz val="11"/>
        <color theme="0" tint="-0.499984740745262"/>
        <name val="Aptos Narrow"/>
        <family val="2"/>
        <scheme val="minor"/>
      </font>
      <numFmt numFmtId="2" formatCode="0.00"/>
      <fill>
        <patternFill patternType="solid">
          <fgColor indexed="64"/>
          <bgColor theme="2"/>
        </patternFill>
      </fill>
    </dxf>
    <dxf>
      <font>
        <i/>
        <strike val="0"/>
        <outline val="0"/>
        <shadow val="0"/>
        <u val="none"/>
        <vertAlign val="baseline"/>
        <sz val="11"/>
        <color theme="0" tint="-0.499984740745262"/>
        <name val="Aptos Narrow"/>
        <family val="2"/>
        <scheme val="minor"/>
      </font>
      <numFmt numFmtId="2" formatCode="0.00"/>
      <fill>
        <patternFill patternType="solid">
          <fgColor indexed="64"/>
          <bgColor theme="2"/>
        </patternFill>
      </fill>
    </dxf>
    <dxf>
      <font>
        <i/>
        <strike val="0"/>
        <outline val="0"/>
        <shadow val="0"/>
        <u val="none"/>
        <vertAlign val="baseline"/>
        <sz val="11"/>
        <color theme="0" tint="-0.499984740745262"/>
        <name val="Aptos Narrow"/>
        <family val="2"/>
        <scheme val="minor"/>
      </font>
      <numFmt numFmtId="2" formatCode="0.00"/>
      <fill>
        <patternFill patternType="solid">
          <fgColor indexed="64"/>
          <bgColor theme="2"/>
        </patternFill>
      </fill>
    </dxf>
    <dxf>
      <font>
        <i/>
        <strike val="0"/>
        <outline val="0"/>
        <shadow val="0"/>
        <u val="none"/>
        <vertAlign val="baseline"/>
        <sz val="11"/>
        <color theme="0" tint="-0.499984740745262"/>
        <name val="Aptos Narrow"/>
        <family val="2"/>
        <scheme val="minor"/>
      </font>
      <numFmt numFmtId="2" formatCode="0.00"/>
      <fill>
        <patternFill patternType="solid">
          <fgColor indexed="64"/>
          <bgColor theme="2"/>
        </patternFill>
      </fill>
    </dxf>
    <dxf>
      <numFmt numFmtId="2" formatCode="0.00"/>
      <fill>
        <patternFill patternType="solid">
          <fgColor indexed="64"/>
          <bgColor rgb="FFFFFF00"/>
        </patternFill>
      </fill>
    </dxf>
    <dxf>
      <numFmt numFmtId="2" formatCode="0.00"/>
    </dxf>
    <dxf>
      <numFmt numFmtId="2" formatCode="0.00"/>
      <fill>
        <patternFill patternType="solid">
          <fgColor indexed="64"/>
          <bgColor theme="2"/>
        </patternFill>
      </fill>
      <alignment horizontal="left" vertical="bottom" textRotation="0" wrapText="0" indent="0" justifyLastLine="0" shrinkToFit="0" readingOrder="0"/>
      <border diagonalUp="0" diagonalDown="0">
        <left/>
        <right style="thin">
          <color indexed="64"/>
        </right>
        <top style="thin">
          <color indexed="64"/>
        </top>
        <bottom style="thin">
          <color indexed="64"/>
        </bottom>
      </border>
    </dxf>
    <dxf>
      <font>
        <i/>
      </font>
      <numFmt numFmtId="2" formatCode="0.00"/>
      <fill>
        <patternFill patternType="solid">
          <fgColor indexed="64"/>
          <bgColor rgb="FFFFFF00"/>
        </patternFill>
      </fill>
      <border diagonalUp="0" diagonalDown="0" outline="0">
        <left/>
        <right/>
        <top style="thin">
          <color indexed="64"/>
        </top>
        <bottom style="thin">
          <color indexed="64"/>
        </bottom>
      </border>
    </dxf>
    <dxf>
      <numFmt numFmtId="2" formatCode="0.00"/>
      <fill>
        <patternFill patternType="solid">
          <fgColor indexed="64"/>
          <bgColor rgb="FFFFFF00"/>
        </patternFill>
      </fill>
      <border diagonalUp="0" diagonalDown="0" outline="0">
        <left/>
        <right/>
        <top style="thin">
          <color indexed="64"/>
        </top>
        <bottom style="thin">
          <color indexed="64"/>
        </bottom>
      </border>
    </dxf>
    <dxf>
      <font>
        <i/>
      </font>
      <numFmt numFmtId="2" formatCode="0.00"/>
      <fill>
        <patternFill patternType="solid">
          <fgColor indexed="64"/>
          <bgColor rgb="FFFFFF00"/>
        </patternFill>
      </fill>
      <border diagonalUp="0" diagonalDown="0" outline="0">
        <left style="thin">
          <color indexed="64"/>
        </left>
        <right/>
        <top style="thin">
          <color indexed="64"/>
        </top>
        <bottom style="thin">
          <color indexed="64"/>
        </bottom>
      </border>
    </dxf>
    <dxf>
      <numFmt numFmtId="2" formatCode="0.00"/>
    </dxf>
    <dxf>
      <numFmt numFmtId="2" formatCode="0.00"/>
    </dxf>
    <dxf>
      <font>
        <i/>
        <strike val="0"/>
        <outline val="0"/>
        <shadow val="0"/>
        <u val="none"/>
        <vertAlign val="baseline"/>
        <sz val="11"/>
        <color theme="0" tint="-0.499984740745262"/>
        <name val="Aptos Narrow"/>
        <family val="2"/>
        <scheme val="minor"/>
      </font>
      <numFmt numFmtId="2" formatCode="0.00"/>
      <fill>
        <patternFill patternType="solid">
          <fgColor indexed="64"/>
          <bgColor theme="2"/>
        </patternFill>
      </fill>
    </dxf>
    <dxf>
      <font>
        <i/>
        <strike val="0"/>
        <outline val="0"/>
        <shadow val="0"/>
        <u val="none"/>
        <vertAlign val="baseline"/>
        <sz val="11"/>
        <color theme="0" tint="-0.499984740745262"/>
        <name val="Aptos Narrow"/>
        <family val="2"/>
        <scheme val="minor"/>
      </font>
      <numFmt numFmtId="2" formatCode="0.00"/>
      <fill>
        <patternFill patternType="solid">
          <fgColor indexed="64"/>
          <bgColor theme="2"/>
        </patternFill>
      </fill>
    </dxf>
    <dxf>
      <font>
        <i/>
      </font>
      <numFmt numFmtId="2" formatCode="0.00"/>
      <fill>
        <patternFill patternType="solid">
          <fgColor indexed="64"/>
          <bgColor rgb="FFFFFF00"/>
        </patternFill>
      </fill>
    </dxf>
    <dxf>
      <numFmt numFmtId="2" formatCode="0.00"/>
      <fill>
        <patternFill patternType="solid">
          <fgColor indexed="64"/>
          <bgColor rgb="FFFFFF00"/>
        </patternFill>
      </fill>
    </dxf>
    <dxf>
      <font>
        <i/>
      </font>
      <numFmt numFmtId="2" formatCode="0.00"/>
      <fill>
        <patternFill patternType="solid">
          <fgColor indexed="64"/>
          <bgColor rgb="FFFFFF00"/>
        </patternFill>
      </fill>
    </dxf>
    <dxf>
      <numFmt numFmtId="2" formatCode="0.00"/>
    </dxf>
    <dxf>
      <numFmt numFmtId="2" formatCode="0.00"/>
    </dxf>
    <dxf>
      <font>
        <strike val="0"/>
        <outline val="0"/>
        <shadow val="0"/>
        <u val="none"/>
        <vertAlign val="baseline"/>
        <sz val="11"/>
        <color theme="2" tint="-0.249977111117893"/>
        <name val="Aptos Narrow"/>
        <family val="2"/>
        <scheme val="minor"/>
      </font>
      <fill>
        <patternFill>
          <fgColor indexed="64"/>
          <bgColor theme="2" tint="-9.9978637043366805E-2"/>
        </patternFill>
      </fill>
    </dxf>
    <dxf>
      <numFmt numFmtId="2" formatCode="0.00"/>
    </dxf>
    <dxf>
      <numFmt numFmtId="2" formatCode="0.00"/>
    </dxf>
    <dxf>
      <numFmt numFmtId="2" formatCode="0.00"/>
    </dxf>
    <dxf>
      <font>
        <b/>
        <i val="0"/>
        <strike val="0"/>
        <condense val="0"/>
        <extend val="0"/>
        <outline val="0"/>
        <shadow val="0"/>
        <u val="none"/>
        <vertAlign val="baseline"/>
        <sz val="11"/>
        <color theme="1"/>
        <name val="Aptos Narrow"/>
        <family val="2"/>
        <scheme val="minor"/>
      </font>
    </dxf>
    <dxf>
      <font>
        <b/>
        <i val="0"/>
        <strike val="0"/>
        <condense val="0"/>
        <extend val="0"/>
        <outline val="0"/>
        <shadow val="0"/>
        <u val="none"/>
        <vertAlign val="baseline"/>
        <sz val="11"/>
        <color theme="1"/>
        <name val="Aptos Narrow"/>
        <family val="2"/>
        <scheme val="minor"/>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7E99D74B-EEF5-43E1-8665-F3E11718B2FB}" name="Table1" displayName="Table1" ref="B7:M9" totalsRowShown="0" headerRowDxfId="64">
  <autoFilter ref="B7:M9" xr:uid="{7E99D74B-EEF5-43E1-8665-F3E11718B2FB}"/>
  <tableColumns count="12">
    <tableColumn id="1" xr3:uid="{AC3BED0F-D9FF-4195-B03B-58BD8DF62211}" name="Production process from which the products arise"/>
    <tableColumn id="2" xr3:uid="{B453D940-F159-4372-AEEE-81C2989C210D}" name="Type of aggregated good or precursor"/>
    <tableColumn id="3" xr3:uid="{29E4FBB5-ADFD-48DA-81B5-379EA2E60396}" name="CN Codes"/>
    <tableColumn id="4" xr3:uid="{CDABEC0F-5CED-47EA-B3E6-6B3274FC5BCD}" name="CN Name"/>
    <tableColumn id="5" xr3:uid="{01CE74AA-EE39-4731-BBB9-AB0D7D8E426D}" name="Product name _x000a_(used for communication with reporting declarant, e.g. on invoices)"/>
    <tableColumn id="6" xr3:uid="{B5451F56-D275-4C8F-B956-E5B69290DF92}" name="SEE (direct)"/>
    <tableColumn id="7" xr3:uid="{549D7C1D-427C-4C44-BB59-0F8B8970D1B8}" name="SEE (indirect)"/>
    <tableColumn id="8" xr3:uid="{56FCDB34-CAC6-4AB1-B311-68E0C300B750}" name="SEE (total)"/>
    <tableColumn id="9" xr3:uid="{3F0E5219-E08D-45DB-BD70-942BAFDFBC56}" name="Unit"/>
    <tableColumn id="10" xr3:uid="{6C742454-59A7-4ECA-AD2E-97E78CDC55C3}" name="Share of emissions by default value"/>
    <tableColumn id="11" xr3:uid="{BC060894-EF07-4FB5-883D-CC8949287030}" name="Source for electricity EF"/>
    <tableColumn id="12" xr3:uid="{D41B3182-44D7-4D2F-B52A-077B4A558C16}" name="Embedded electricity (MWh/t)"/>
  </tableColumns>
  <tableStyleInfo name="TableStyleLight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8C82C174-DBAA-4085-8FAF-4CCBCA03D019}" name="Table13" displayName="Table13" ref="B13:M63" totalsRowShown="0" headerRowDxfId="63">
  <autoFilter ref="B13:M63" xr:uid="{8C82C174-DBAA-4085-8FAF-4CCBCA03D019}"/>
  <tableColumns count="12">
    <tableColumn id="1" xr3:uid="{65D1D923-256D-4857-8158-8D3008A3A348}" name="Production process from which the products arise"/>
    <tableColumn id="2" xr3:uid="{1C6EE22A-A343-485A-A3D1-1150A8D0BFE9}" name="Type of aggregated good or precursor"/>
    <tableColumn id="3" xr3:uid="{5B6C5549-F879-4C72-8907-22EA5E6FB464}" name="CN Codes"/>
    <tableColumn id="4" xr3:uid="{BA10CCF4-15BB-4BD8-BF4D-183130E9D3BE}" name="CN Name"/>
    <tableColumn id="5" xr3:uid="{92840FE9-7246-4486-886E-0591D945FC8D}" name="Product name _x000a_(used for communication with reporting declarant, e.g. on invoices)"/>
    <tableColumn id="6" xr3:uid="{0B7548AA-FA8F-42E5-8610-E0144916C11C}" name="SEE (direct)" dataDxfId="62">
      <calculatedColumnFormula array="1">IF(ISNUMBER(Table8[Direct Emissions per Weight]), Table8[Direct Emissions per Weight], "Fill in Calculation Tab")</calculatedColumnFormula>
    </tableColumn>
    <tableColumn id="7" xr3:uid="{BA602F7E-84CC-4F80-B123-74D396315705}" name="SEE (indirect)" dataDxfId="61">
      <calculatedColumnFormula array="1">IF(ISNUMBER(Table8[Indirect Emissions per Weight]), Table8[Indirect Emissions per Weight], "Input Values or fill in SIMPLEST - PER WEIGHT Tab")</calculatedColumnFormula>
    </tableColumn>
    <tableColumn id="8" xr3:uid="{8E075BA4-2AB9-4DEA-9955-C73BC16FB3E5}" name="SEE (total)" dataDxfId="60">
      <calculatedColumnFormula>Table13[[#This Row],[SEE (direct)]]+Table13[[#This Row],[SEE (indirect)]]</calculatedColumnFormula>
    </tableColumn>
    <tableColumn id="9" xr3:uid="{BE92862A-8A1A-477D-BA75-7F1A5DB8E878}" name="Unit"/>
    <tableColumn id="10" xr3:uid="{F8BE7849-0597-4203-BBCA-3136E4632680}" name="Column1" dataDxfId="59"/>
    <tableColumn id="11" xr3:uid="{4CBA4D52-12E2-47C9-8A56-B9132878EC7D}" name="Source for electricity EF"/>
    <tableColumn id="12" xr3:uid="{22FC7DDD-09FF-409F-9A72-A79D2058CA98}" name="Embedded electricity (MWh/t)"/>
  </tableColumns>
  <tableStyleInfo name="TableStyleLight1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3A8A9710-7ECB-4AE7-9B6E-C9A2F5D1FEB5}" name="Table4" displayName="Table4" ref="B44:F45" totalsRowShown="0" headerRowDxfId="58" dataDxfId="57">
  <autoFilter ref="B44:F45" xr:uid="{3A8A9710-7ECB-4AE7-9B6E-C9A2F5D1FEB5}"/>
  <tableColumns count="5">
    <tableColumn id="1" xr3:uid="{A47680C2-FDE3-4097-8741-F48761B6450B}" name="Select Region" dataDxfId="56"/>
    <tableColumn id="2" xr3:uid="{7EB1E8FD-EE31-4EB1-883B-F50D9897E438}" name="Usage" dataDxfId="55"/>
    <tableColumn id="3" xr3:uid="{B6142C29-0747-412E-9777-70A3BEEA9C5E}" name="Unit" dataDxfId="54"/>
    <tableColumn id="4" xr3:uid="{8B51C766-86F5-46A0-A7AE-3AF0AE14B3BE}" name="Emissions (tCO2e)" dataDxfId="53">
      <calculatedColumnFormula array="1">_xlfn.IFS((AND(ISNUMBER(C45),ISNUMBER(INDEX(Electricity!$F$2:$F$128,MATCH(B45,Electricity!$B$2:$B$128,0),1)))),INDEX(Electricity!$F$2:$F$128,MATCH(B45,Electricity!$B$2:$B$128,0),1)*F45,(AND(ISNUMBER(C45),NOT(ISNUMBER(INDEX(Electricity!$F$2:$F$128,MATCH(B45,Electricity!$B$2:$B$128,0),1))))),INDEX(Electricity!$F$2:$F$128,MATCH(B45,Electricity!$B$2:$B$128,0),1),NOT(ISNUMBER(Table4[[#This Row],[Usage]])),"This will be calculated automatically")</calculatedColumnFormula>
    </tableColumn>
    <tableColumn id="5" xr3:uid="{AD4C9455-D418-4FF1-828F-F728E269FC32}" name="Standardized Usage (MWh)" dataDxfId="52">
      <calculatedColumnFormula>IF(ISNUMBER(C45),INDEX(Electricity!$J$3:$J$7,MATCH(Table4[[#This Row],[Unit]],Electricity!$H$3:$H$7,0),1)*C45,"This will be calculated automatically")</calculatedColumnFormula>
    </tableColumn>
  </tableColumns>
  <tableStyleInfo name="TableStyleLight1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DAACABF1-784A-4EF4-97CE-D66103160A63}" name="Table46" displayName="Table46" ref="B14:E41" totalsRowShown="0" headerRowDxfId="51" dataDxfId="50">
  <autoFilter ref="B14:E41" xr:uid="{DAACABF1-784A-4EF4-97CE-D66103160A63}"/>
  <tableColumns count="4">
    <tableColumn id="1" xr3:uid="{5DB147F9-ACEE-4ABE-825E-C4194F8A532C}" name="Select Fuel Type" dataDxfId="49"/>
    <tableColumn id="2" xr3:uid="{7B1AC578-C382-4F7B-A359-D871114B37E1}" name="Usage" dataDxfId="48"/>
    <tableColumn id="3" xr3:uid="{2DAD4BCE-7A05-4F67-81A7-EDFE056A7829}" name="Unit" dataDxfId="47"/>
    <tableColumn id="4" xr3:uid="{56A65990-E65E-4D02-B30F-CB06E45E6BA0}" name="Emissions (tCO2e)" dataDxfId="46">
      <calculatedColumnFormula array="1">_xlfn.IFS(ISNUMBER(INDEX(Fuels!$E$2:$E$110,MATCH(A15,Fuels!$A$2:$A$110,0),1)), (INDEX(Fuels!$E$2:$E$110,MATCH(A15,Fuels!$A$2:$A$110,0),1)*C15/1000), ISTEXT(INDEX(Fuels!$E$2:$E$110,MATCH(A15,Fuels!$A$2:$A$110,0),1)),  (INDEX(Fuels!$E$2:$E$110,MATCH(A15,Fuels!$A$2:$A$110,0),1)), ISERROR(INDEX(Fuels!$E$2:$E$110,MATCH(A15,Fuels!$A$2:$A$110,0),1)), "UNIT MISMATCH")</calculatedColumnFormula>
    </tableColumn>
  </tableColumns>
  <tableStyleInfo name="TableStyleLight11"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3DA53BE3-471C-4060-86C2-6986B13CBF21}" name="Table8" displayName="Table8" ref="B10:H11" totalsRowShown="0" dataDxfId="45">
  <autoFilter ref="B10:H11" xr:uid="{3DA53BE3-471C-4060-86C2-6986B13CBF21}"/>
  <tableColumns count="7">
    <tableColumn id="1" xr3:uid="{000FF110-B0A3-4874-B232-FDF62AC1AB73}" name="Total Production Volume in Tons" dataDxfId="44"/>
    <tableColumn id="2" xr3:uid="{6E71EDB3-A5E8-4D0B-9628-F16D796B4106}" name="Electricity Emissions" dataDxfId="43">
      <calculatedColumnFormula>IF(ISNUMBER(E45),E45,"This will be calculated automatically")</calculatedColumnFormula>
    </tableColumn>
    <tableColumn id="3" xr3:uid="{0291A54F-6D19-48F5-ADF7-9BEAEE674C22}" name="Fuel Emissions" dataDxfId="42">
      <calculatedColumnFormula>IF(SUM(Table46[Emissions (tCO2e)])=0,"This will be calculated automatically", SUM(Table46[Emissions (tCO2e)]))</calculatedColumnFormula>
    </tableColumn>
    <tableColumn id="4" xr3:uid="{8633A6D8-F177-46AF-A6A9-B223737D75BE}" name="Raw Materials Direct Emissions" dataDxfId="41">
      <calculatedColumnFormula array="1">IF(OR(ISNUMBER(Table9[Direct Emissions (tCO2e)])),SUM(Table9[Direct Emissions (tCO2e)]),"This will be calculated automatically")</calculatedColumnFormula>
    </tableColumn>
    <tableColumn id="5" xr3:uid="{10ED8278-9174-45FB-B5F0-EE327755938D}" name="Raw Materials Indirect Emissions" dataDxfId="40">
      <calculatedColumnFormula array="1">IF(OR(ISNUMBER(Table9[Indirect Emissions (tCO2e)])),SUM(Table9[Indirect Emissions (tCO2e)]),"This will be calculated automatically")</calculatedColumnFormula>
    </tableColumn>
    <tableColumn id="6" xr3:uid="{FFB59310-73BF-4EAA-A8AB-0BB28F403148}" name="Indirect Emissions per Weight" dataDxfId="39">
      <calculatedColumnFormula>IFERROR(SUM(Table8[[#This Row],[Electricity Emissions]],Table8[[#This Row],[Raw Materials Indirect Emissions]])/Table8[[#This Row],[Total Production Volume in Tons]],"This will be calculated automatically")</calculatedColumnFormula>
    </tableColumn>
    <tableColumn id="7" xr3:uid="{7793EE1A-6D63-4995-B405-E2C85F3A1741}" name="Direct Emissions per Weight" dataDxfId="38">
      <calculatedColumnFormula>IFERROR(SUM(Table8[[#This Row],[Fuel Emissions]],Table8[[#This Row],[Raw Materials Direct Emissions]])/Table8[[#This Row],[Total Production Volume in Tons]],"This will be calculated automatically")</calculatedColumnFormula>
    </tableColumn>
  </tableColumns>
  <tableStyleInfo name="TableStyleLight11"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D399182C-0D13-464B-93BE-39B4908D417D}" name="Table9" displayName="Table9" ref="B48:F58" totalsRowShown="0" headerRowDxfId="37" dataDxfId="36">
  <autoFilter ref="B48:F58" xr:uid="{D399182C-0D13-464B-93BE-39B4908D417D}"/>
  <tableColumns count="5">
    <tableColumn id="1" xr3:uid="{C8E28698-FDF7-4914-878E-F15F3472C31A}" name="Precursor Material" dataDxfId="35"/>
    <tableColumn id="2" xr3:uid="{FF562BA6-FBEE-4420-B8E6-25FEC72AECD5}" name="Usage" dataDxfId="34"/>
    <tableColumn id="3" xr3:uid="{9102855F-036B-4DFE-82EA-33599A3908AD}" name="Unit" dataDxfId="33"/>
    <tableColumn id="4" xr3:uid="{29F536F5-02F6-41B0-85FD-DFD0BCE318F7}" name="Direct Emissions (tCO2e)" dataDxfId="32">
      <calculatedColumnFormula array="1">_xlfn.IFS(ISBLANK($C49),"This will be calculated automatically",ISNUMBER(INDEX('Precursor Materials'!$C$1:$C$17,MATCH($B49,'Precursor Materials'!$B$1:$B$17,0),1)),INDEX('Precursor Materials'!$C$1:$C$17,MATCH($B49,'Precursor Materials'!$B$1:$B$17,0),1)*$C49, ISTEXT(INDEX('Precursor Materials'!$C$1:$C$17,MATCH($B49,'Precursor Materials'!$B$1:$B$17,0),1)), INDEX('Precursor Materials'!$C$1:$C$17,MATCH($B49,'Precursor Materials'!$B$1:$B$17,0),1))</calculatedColumnFormula>
    </tableColumn>
    <tableColumn id="5" xr3:uid="{CECD4F71-5DB3-4C3F-9531-74DC1DDC559B}" name="Indirect Emissions (tCO2e)" dataDxfId="31">
      <calculatedColumnFormula array="1">_xlfn.IFS(ISBLANK($C49),"This will be calculated automatically",ISNUMBER(INDEX('Precursor Materials'!$D$1:$D$17,MATCH($B49,'Precursor Materials'!$B$1:$B$17,0),1)),INDEX('Precursor Materials'!$D$1:$D$17,MATCH($B49,'Precursor Materials'!$B$1:$B$17,0),1)*$C49, ISTEXT(INDEX('Precursor Materials'!$D$1:$D$17,MATCH($B49,'Precursor Materials'!$B$1:$B$17,0),1)), INDEX('Precursor Materials'!$D$1:$D$17,MATCH($B49,'Precursor Materials'!$B$1:$B$17,0),1))</calculatedColumnFormula>
    </tableColumn>
  </tableColumns>
  <tableStyleInfo name="TableStyleLight11"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table" Target="../tables/table1.xml"/></Relationships>
</file>

<file path=xl/worksheets/_rels/sheet2.xml.rels><?xml version="1.0" encoding="UTF-8" standalone="yes"?>
<Relationships xmlns="http://schemas.openxmlformats.org/package/2006/relationships"><Relationship Id="rId3" Type="http://schemas.openxmlformats.org/officeDocument/2006/relationships/table" Target="../tables/table4.xml"/><Relationship Id="rId2" Type="http://schemas.openxmlformats.org/officeDocument/2006/relationships/table" Target="../tables/table3.xml"/><Relationship Id="rId1" Type="http://schemas.openxmlformats.org/officeDocument/2006/relationships/printerSettings" Target="../printerSettings/printerSettings1.bin"/><Relationship Id="rId5" Type="http://schemas.openxmlformats.org/officeDocument/2006/relationships/table" Target="../tables/table6.xml"/><Relationship Id="rId4" Type="http://schemas.openxmlformats.org/officeDocument/2006/relationships/table" Target="../tables/table5.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taxation-customs.ec.europa.eu/document/download/d71ef0c5-1d5c-45b3-be90-39c43802df87_en?filename=Default%20values%20for%20the%20transitional%20period%20of%20the%20CBAM.xls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9B04B5-ADD2-4743-A47B-F60754D81DE3}">
  <sheetPr>
    <tabColor theme="6"/>
  </sheetPr>
  <dimension ref="A1:M63"/>
  <sheetViews>
    <sheetView showGridLines="0" tabSelected="1" workbookViewId="0">
      <selection sqref="A1:M1"/>
    </sheetView>
  </sheetViews>
  <sheetFormatPr defaultRowHeight="15" x14ac:dyDescent="0.25"/>
  <cols>
    <col min="2" max="2" width="44" customWidth="1"/>
    <col min="3" max="3" width="32.85546875" customWidth="1"/>
    <col min="4" max="4" width="11" customWidth="1"/>
    <col min="5" max="5" width="10.5703125" customWidth="1"/>
    <col min="6" max="6" width="20.28515625" bestFit="1" customWidth="1"/>
    <col min="7" max="8" width="44.140625" bestFit="1" customWidth="1"/>
    <col min="9" max="9" width="11.42578125" customWidth="1"/>
    <col min="10" max="10" width="6.42578125" customWidth="1"/>
    <col min="11" max="11" width="32.140625" hidden="1" customWidth="1"/>
    <col min="12" max="12" width="22.42578125" customWidth="1"/>
    <col min="13" max="13" width="27.85546875" customWidth="1"/>
  </cols>
  <sheetData>
    <row r="1" spans="1:13" x14ac:dyDescent="0.25">
      <c r="A1" s="30" t="s">
        <v>505</v>
      </c>
      <c r="B1" s="30"/>
      <c r="C1" s="30"/>
      <c r="D1" s="30"/>
      <c r="E1" s="30"/>
      <c r="F1" s="30"/>
      <c r="G1" s="30"/>
      <c r="H1" s="30"/>
      <c r="I1" s="30"/>
      <c r="J1" s="30"/>
      <c r="K1" s="30"/>
      <c r="L1" s="30"/>
      <c r="M1" s="30"/>
    </row>
    <row r="2" spans="1:13" s="3" customFormat="1" x14ac:dyDescent="0.25">
      <c r="B2" s="2" t="s">
        <v>23</v>
      </c>
    </row>
    <row r="3" spans="1:13" s="4" customFormat="1" x14ac:dyDescent="0.25">
      <c r="B3" s="4" t="s">
        <v>24</v>
      </c>
    </row>
    <row r="5" spans="1:13" s="3" customFormat="1" x14ac:dyDescent="0.25">
      <c r="B5" s="2" t="s">
        <v>25</v>
      </c>
    </row>
    <row r="6" spans="1:13" x14ac:dyDescent="0.25">
      <c r="B6" s="1"/>
    </row>
    <row r="7" spans="1:13" x14ac:dyDescent="0.25">
      <c r="B7" s="1" t="s">
        <v>0</v>
      </c>
      <c r="C7" s="1" t="s">
        <v>1</v>
      </c>
      <c r="D7" s="1" t="s">
        <v>2</v>
      </c>
      <c r="E7" s="1" t="s">
        <v>3</v>
      </c>
      <c r="F7" s="1" t="s">
        <v>4</v>
      </c>
      <c r="G7" s="1" t="s">
        <v>5</v>
      </c>
      <c r="H7" s="1" t="s">
        <v>6</v>
      </c>
      <c r="I7" s="1" t="s">
        <v>7</v>
      </c>
      <c r="J7" s="1" t="s">
        <v>8</v>
      </c>
      <c r="K7" s="1" t="s">
        <v>9</v>
      </c>
      <c r="L7" s="1" t="s">
        <v>10</v>
      </c>
      <c r="M7" s="1" t="s">
        <v>11</v>
      </c>
    </row>
    <row r="8" spans="1:13" x14ac:dyDescent="0.25">
      <c r="B8" t="s">
        <v>12</v>
      </c>
      <c r="C8" t="s">
        <v>13</v>
      </c>
      <c r="D8" t="s">
        <v>14</v>
      </c>
      <c r="E8" t="s">
        <v>15</v>
      </c>
      <c r="F8" t="s">
        <v>16</v>
      </c>
      <c r="G8">
        <v>2.0069382352941174</v>
      </c>
      <c r="H8">
        <v>0.40660000000000002</v>
      </c>
      <c r="I8">
        <v>2.4135382352941175</v>
      </c>
      <c r="J8" t="s">
        <v>17</v>
      </c>
      <c r="K8">
        <v>0</v>
      </c>
      <c r="L8" t="s">
        <v>18</v>
      </c>
      <c r="M8">
        <v>0.60657941176470587</v>
      </c>
    </row>
    <row r="9" spans="1:13" x14ac:dyDescent="0.25">
      <c r="B9" t="s">
        <v>19</v>
      </c>
      <c r="C9" t="s">
        <v>13</v>
      </c>
      <c r="D9" t="s">
        <v>20</v>
      </c>
      <c r="E9" t="s">
        <v>21</v>
      </c>
      <c r="F9" t="s">
        <v>22</v>
      </c>
      <c r="G9">
        <v>1.9524475609756098</v>
      </c>
      <c r="H9">
        <v>2.2787951219512195</v>
      </c>
      <c r="I9">
        <v>4.2312426829268297</v>
      </c>
      <c r="J9" t="s">
        <v>17</v>
      </c>
      <c r="K9">
        <v>0</v>
      </c>
      <c r="L9" t="s">
        <v>18</v>
      </c>
      <c r="M9">
        <v>2.7348893408054531</v>
      </c>
    </row>
    <row r="11" spans="1:13" s="6" customFormat="1" x14ac:dyDescent="0.25">
      <c r="B11" s="5" t="s">
        <v>26</v>
      </c>
    </row>
    <row r="12" spans="1:13" x14ac:dyDescent="0.25">
      <c r="B12" s="28" t="s">
        <v>500</v>
      </c>
      <c r="C12" s="29"/>
      <c r="D12" s="29"/>
      <c r="E12" s="29"/>
      <c r="F12" s="29"/>
      <c r="G12" s="29"/>
      <c r="H12" s="29"/>
      <c r="I12" s="29"/>
      <c r="J12" s="29"/>
      <c r="K12" s="29"/>
      <c r="L12" s="29"/>
      <c r="M12" s="29"/>
    </row>
    <row r="13" spans="1:13" x14ac:dyDescent="0.25">
      <c r="B13" s="1" t="s">
        <v>0</v>
      </c>
      <c r="C13" s="1" t="s">
        <v>1</v>
      </c>
      <c r="D13" s="1" t="s">
        <v>2</v>
      </c>
      <c r="E13" s="1" t="s">
        <v>3</v>
      </c>
      <c r="F13" s="1" t="s">
        <v>4</v>
      </c>
      <c r="G13" s="1" t="s">
        <v>5</v>
      </c>
      <c r="H13" s="1" t="s">
        <v>6</v>
      </c>
      <c r="I13" s="1" t="s">
        <v>7</v>
      </c>
      <c r="J13" s="1" t="s">
        <v>8</v>
      </c>
      <c r="K13" s="24" t="s">
        <v>454</v>
      </c>
      <c r="L13" s="1" t="s">
        <v>10</v>
      </c>
      <c r="M13" s="1" t="s">
        <v>11</v>
      </c>
    </row>
    <row r="14" spans="1:13" x14ac:dyDescent="0.25">
      <c r="B14" t="s">
        <v>506</v>
      </c>
      <c r="C14" t="s">
        <v>13</v>
      </c>
      <c r="D14">
        <v>72230011</v>
      </c>
      <c r="E14" t="s">
        <v>509</v>
      </c>
      <c r="F14" t="s">
        <v>507</v>
      </c>
      <c r="G14" s="10" cm="1">
        <f t="array" ref="G14">IF(ISNUMBER(Table8[Direct Emissions per Weight]), Table8[Direct Emissions per Weight], "Input Values or fill in SIMPLEST - PER WEIGHT Tab")</f>
        <v>1.4399039079940001</v>
      </c>
      <c r="H14" s="10" cm="1">
        <f t="array" ref="H14">IF(ISNUMBER(Table8[Indirect Emissions per Weight]), Table8[Indirect Emissions per Weight], "Input Values or fill in SIMPLEST - PER WEIGHT Tab")</f>
        <v>1.7318069999999999</v>
      </c>
      <c r="I14" s="10">
        <f>SUM(G14,H14)</f>
        <v>3.171710907994</v>
      </c>
      <c r="J14" t="s">
        <v>17</v>
      </c>
      <c r="K14" s="25"/>
    </row>
    <row r="15" spans="1:13" x14ac:dyDescent="0.25">
      <c r="I15" s="10"/>
      <c r="K15" s="25"/>
    </row>
    <row r="16" spans="1:13" x14ac:dyDescent="0.25">
      <c r="I16" s="10"/>
      <c r="K16" s="25"/>
    </row>
    <row r="17" spans="9:11" x14ac:dyDescent="0.25">
      <c r="I17" s="10"/>
      <c r="K17" s="25"/>
    </row>
    <row r="18" spans="9:11" x14ac:dyDescent="0.25">
      <c r="I18" s="10"/>
      <c r="K18" s="25"/>
    </row>
    <row r="19" spans="9:11" x14ac:dyDescent="0.25">
      <c r="I19" s="10"/>
      <c r="K19" s="25"/>
    </row>
    <row r="20" spans="9:11" x14ac:dyDescent="0.25">
      <c r="I20" s="10"/>
      <c r="K20" s="25"/>
    </row>
    <row r="21" spans="9:11" x14ac:dyDescent="0.25">
      <c r="I21" s="10"/>
      <c r="K21" s="25"/>
    </row>
    <row r="22" spans="9:11" x14ac:dyDescent="0.25">
      <c r="I22" s="10"/>
      <c r="K22" s="25"/>
    </row>
    <row r="23" spans="9:11" x14ac:dyDescent="0.25">
      <c r="I23" s="10"/>
      <c r="K23" s="25"/>
    </row>
    <row r="24" spans="9:11" x14ac:dyDescent="0.25">
      <c r="I24" s="10"/>
      <c r="K24" s="25"/>
    </row>
    <row r="25" spans="9:11" x14ac:dyDescent="0.25">
      <c r="I25" s="10"/>
      <c r="K25" s="25"/>
    </row>
    <row r="26" spans="9:11" x14ac:dyDescent="0.25">
      <c r="I26" s="10"/>
      <c r="K26" s="25"/>
    </row>
    <row r="27" spans="9:11" x14ac:dyDescent="0.25">
      <c r="I27" s="10"/>
      <c r="K27" s="25"/>
    </row>
    <row r="28" spans="9:11" x14ac:dyDescent="0.25">
      <c r="I28" s="10"/>
      <c r="K28" s="25"/>
    </row>
    <row r="29" spans="9:11" x14ac:dyDescent="0.25">
      <c r="I29" s="10"/>
      <c r="K29" s="25"/>
    </row>
    <row r="30" spans="9:11" x14ac:dyDescent="0.25">
      <c r="I30" s="10"/>
      <c r="K30" s="25"/>
    </row>
    <row r="31" spans="9:11" x14ac:dyDescent="0.25">
      <c r="I31" s="10"/>
      <c r="K31" s="25"/>
    </row>
    <row r="32" spans="9:11" x14ac:dyDescent="0.25">
      <c r="I32" s="10"/>
      <c r="K32" s="25"/>
    </row>
    <row r="33" spans="9:11" x14ac:dyDescent="0.25">
      <c r="I33" s="10"/>
      <c r="K33" s="25"/>
    </row>
    <row r="34" spans="9:11" x14ac:dyDescent="0.25">
      <c r="I34" s="10"/>
      <c r="K34" s="25"/>
    </row>
    <row r="35" spans="9:11" x14ac:dyDescent="0.25">
      <c r="I35" s="10"/>
      <c r="K35" s="25"/>
    </row>
    <row r="36" spans="9:11" x14ac:dyDescent="0.25">
      <c r="I36" s="10"/>
      <c r="K36" s="25"/>
    </row>
    <row r="37" spans="9:11" x14ac:dyDescent="0.25">
      <c r="I37" s="10"/>
      <c r="K37" s="25"/>
    </row>
    <row r="38" spans="9:11" x14ac:dyDescent="0.25">
      <c r="I38" s="10"/>
      <c r="K38" s="25"/>
    </row>
    <row r="39" spans="9:11" x14ac:dyDescent="0.25">
      <c r="I39" s="10"/>
      <c r="K39" s="25"/>
    </row>
    <row r="40" spans="9:11" x14ac:dyDescent="0.25">
      <c r="I40" s="10"/>
      <c r="K40" s="25"/>
    </row>
    <row r="41" spans="9:11" x14ac:dyDescent="0.25">
      <c r="I41" s="10"/>
      <c r="K41" s="25"/>
    </row>
    <row r="42" spans="9:11" x14ac:dyDescent="0.25">
      <c r="I42" s="10"/>
      <c r="K42" s="25"/>
    </row>
    <row r="43" spans="9:11" x14ac:dyDescent="0.25">
      <c r="I43" s="10"/>
      <c r="K43" s="25"/>
    </row>
    <row r="44" spans="9:11" x14ac:dyDescent="0.25">
      <c r="I44" s="10"/>
      <c r="K44" s="25"/>
    </row>
    <row r="45" spans="9:11" x14ac:dyDescent="0.25">
      <c r="I45" s="10"/>
      <c r="K45" s="25"/>
    </row>
    <row r="46" spans="9:11" x14ac:dyDescent="0.25">
      <c r="I46" s="10"/>
      <c r="K46" s="25"/>
    </row>
    <row r="47" spans="9:11" x14ac:dyDescent="0.25">
      <c r="I47" s="10"/>
      <c r="K47" s="25"/>
    </row>
    <row r="48" spans="9:11" x14ac:dyDescent="0.25">
      <c r="I48" s="10"/>
      <c r="K48" s="25"/>
    </row>
    <row r="49" spans="9:11" x14ac:dyDescent="0.25">
      <c r="I49" s="10"/>
      <c r="K49" s="25"/>
    </row>
    <row r="50" spans="9:11" x14ac:dyDescent="0.25">
      <c r="I50" s="10"/>
      <c r="K50" s="25"/>
    </row>
    <row r="51" spans="9:11" x14ac:dyDescent="0.25">
      <c r="I51" s="10"/>
      <c r="K51" s="25"/>
    </row>
    <row r="52" spans="9:11" x14ac:dyDescent="0.25">
      <c r="I52" s="10"/>
      <c r="K52" s="25"/>
    </row>
    <row r="53" spans="9:11" x14ac:dyDescent="0.25">
      <c r="I53" s="10"/>
      <c r="K53" s="25"/>
    </row>
    <row r="54" spans="9:11" x14ac:dyDescent="0.25">
      <c r="I54" s="10"/>
      <c r="K54" s="25"/>
    </row>
    <row r="55" spans="9:11" x14ac:dyDescent="0.25">
      <c r="I55" s="10"/>
      <c r="K55" s="25"/>
    </row>
    <row r="56" spans="9:11" x14ac:dyDescent="0.25">
      <c r="I56" s="10"/>
      <c r="K56" s="25"/>
    </row>
    <row r="57" spans="9:11" x14ac:dyDescent="0.25">
      <c r="I57" s="10"/>
      <c r="K57" s="25"/>
    </row>
    <row r="58" spans="9:11" x14ac:dyDescent="0.25">
      <c r="I58" s="10"/>
      <c r="K58" s="25"/>
    </row>
    <row r="59" spans="9:11" x14ac:dyDescent="0.25">
      <c r="I59" s="10"/>
      <c r="K59" s="25"/>
    </row>
    <row r="60" spans="9:11" x14ac:dyDescent="0.25">
      <c r="I60" s="10"/>
      <c r="K60" s="25"/>
    </row>
    <row r="61" spans="9:11" x14ac:dyDescent="0.25">
      <c r="I61" s="10"/>
      <c r="K61" s="25"/>
    </row>
    <row r="62" spans="9:11" x14ac:dyDescent="0.25">
      <c r="I62" s="10"/>
      <c r="K62" s="25"/>
    </row>
    <row r="63" spans="9:11" x14ac:dyDescent="0.25">
      <c r="I63" s="10"/>
      <c r="K63" s="25"/>
    </row>
  </sheetData>
  <mergeCells count="2">
    <mergeCell ref="B12:M12"/>
    <mergeCell ref="A1:M1"/>
  </mergeCells>
  <conditionalFormatting sqref="B12:M12">
    <cfRule type="containsText" dxfId="30" priority="1" operator="containsText" text="Input Company Name Here">
      <formula>NOT(ISERROR(SEARCH("Input Company Name Here",B12)))</formula>
    </cfRule>
  </conditionalFormatting>
  <pageMargins left="0.7" right="0.7" top="0.75" bottom="0.75" header="0.3" footer="0.3"/>
  <tableParts count="2">
    <tablePart r:id="rId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C91641-8605-4CC3-8449-E8F1F0E73027}">
  <sheetPr>
    <tabColor theme="6"/>
  </sheetPr>
  <dimension ref="A1:M58"/>
  <sheetViews>
    <sheetView showGridLines="0" workbookViewId="0">
      <selection sqref="A1:M1"/>
    </sheetView>
  </sheetViews>
  <sheetFormatPr defaultRowHeight="15" x14ac:dyDescent="0.25"/>
  <cols>
    <col min="2" max="2" width="34.5703125" style="10" customWidth="1"/>
    <col min="3" max="3" width="32.140625" style="10" customWidth="1"/>
    <col min="4" max="4" width="32.42578125" style="10" customWidth="1"/>
    <col min="5" max="5" width="61.7109375" style="10" customWidth="1"/>
    <col min="6" max="6" width="49.85546875" style="10" customWidth="1"/>
    <col min="7" max="8" width="30.140625" style="10" bestFit="1" customWidth="1"/>
  </cols>
  <sheetData>
    <row r="1" spans="1:13" x14ac:dyDescent="0.25">
      <c r="A1" s="30" t="s">
        <v>505</v>
      </c>
      <c r="B1" s="30"/>
      <c r="C1" s="30"/>
      <c r="D1" s="30"/>
      <c r="E1" s="30"/>
      <c r="F1" s="30"/>
      <c r="G1" s="30"/>
      <c r="H1" s="30"/>
      <c r="I1" s="30"/>
      <c r="J1" s="30"/>
      <c r="K1" s="30"/>
      <c r="L1" s="30"/>
      <c r="M1" s="30"/>
    </row>
    <row r="2" spans="1:13" s="3" customFormat="1" x14ac:dyDescent="0.25">
      <c r="B2" s="2" t="s">
        <v>23</v>
      </c>
    </row>
    <row r="3" spans="1:13" s="4" customFormat="1" x14ac:dyDescent="0.25">
      <c r="B3" s="4" t="s">
        <v>27</v>
      </c>
    </row>
    <row r="4" spans="1:13" x14ac:dyDescent="0.25">
      <c r="B4"/>
      <c r="C4"/>
      <c r="D4"/>
      <c r="E4"/>
      <c r="F4"/>
      <c r="G4"/>
      <c r="H4"/>
    </row>
    <row r="5" spans="1:13" x14ac:dyDescent="0.25">
      <c r="B5" s="20" t="s">
        <v>358</v>
      </c>
      <c r="C5" s="19" t="s">
        <v>359</v>
      </c>
      <c r="D5" s="27" t="s">
        <v>498</v>
      </c>
      <c r="E5"/>
      <c r="F5"/>
      <c r="G5"/>
      <c r="H5"/>
    </row>
    <row r="6" spans="1:13" x14ac:dyDescent="0.25">
      <c r="B6"/>
      <c r="C6"/>
      <c r="D6"/>
      <c r="E6"/>
      <c r="F6"/>
      <c r="G6"/>
      <c r="H6"/>
    </row>
    <row r="7" spans="1:13" s="6" customFormat="1" x14ac:dyDescent="0.25">
      <c r="B7" s="5" t="s">
        <v>26</v>
      </c>
    </row>
    <row r="8" spans="1:13" x14ac:dyDescent="0.25">
      <c r="B8" s="1"/>
      <c r="C8"/>
      <c r="D8"/>
      <c r="E8"/>
      <c r="F8"/>
      <c r="G8"/>
      <c r="H8"/>
    </row>
    <row r="9" spans="1:13" x14ac:dyDescent="0.25">
      <c r="B9" s="1" t="s">
        <v>496</v>
      </c>
      <c r="C9"/>
      <c r="D9"/>
      <c r="E9"/>
      <c r="F9"/>
      <c r="G9"/>
      <c r="H9"/>
    </row>
    <row r="10" spans="1:13" x14ac:dyDescent="0.25">
      <c r="B10" t="s">
        <v>338</v>
      </c>
      <c r="C10" s="1" t="s">
        <v>336</v>
      </c>
      <c r="D10" t="s">
        <v>337</v>
      </c>
      <c r="E10" t="s">
        <v>350</v>
      </c>
      <c r="F10" t="s">
        <v>351</v>
      </c>
      <c r="G10" t="s">
        <v>353</v>
      </c>
      <c r="H10" t="s">
        <v>352</v>
      </c>
    </row>
    <row r="11" spans="1:13" x14ac:dyDescent="0.25">
      <c r="B11" s="13">
        <v>10000</v>
      </c>
      <c r="C11" s="12">
        <f>IF(ISNUMBER(E45),E45,"This will be calculated automatically")</f>
        <v>17318.07</v>
      </c>
      <c r="D11" s="12">
        <f>IF(SUM(Table46[Emissions (tCO2e)])=0,"This will be calculated automatically", SUM(Table46[Emissions (tCO2e)]))</f>
        <v>14399.039079940001</v>
      </c>
      <c r="E11" s="12" t="str" cm="1">
        <f t="array" ref="E11">IF(OR(ISNUMBER(Table9[Direct Emissions (tCO2e)])),SUM(Table9[Direct Emissions (tCO2e)]),"This will be calculated automatically")</f>
        <v>This will be calculated automatically</v>
      </c>
      <c r="F11" s="12" t="str" cm="1">
        <f t="array" ref="F11">IF(OR(ISNUMBER(Table9[Indirect Emissions (tCO2e)])),SUM(Table9[Indirect Emissions (tCO2e)]),"This will be calculated automatically")</f>
        <v>This will be calculated automatically</v>
      </c>
      <c r="G11" s="12">
        <f>IFERROR(SUM(Table8[[#This Row],[Electricity Emissions]],Table8[[#This Row],[Raw Materials Indirect Emissions]])/Table8[[#This Row],[Total Production Volume in Tons]],"This will be calculated automatically")</f>
        <v>1.7318069999999999</v>
      </c>
      <c r="H11" s="12">
        <f>IFERROR(SUM(Table8[[#This Row],[Fuel Emissions]],Table8[[#This Row],[Raw Materials Direct Emissions]])/Table8[[#This Row],[Total Production Volume in Tons]],"This will be calculated automatically")</f>
        <v>1.4399039079940001</v>
      </c>
    </row>
    <row r="13" spans="1:13" x14ac:dyDescent="0.25">
      <c r="B13" s="11" t="s">
        <v>29</v>
      </c>
    </row>
    <row r="14" spans="1:13" x14ac:dyDescent="0.25">
      <c r="B14" s="10" t="s">
        <v>293</v>
      </c>
      <c r="C14" s="10" t="s">
        <v>284</v>
      </c>
      <c r="D14" s="10" t="s">
        <v>8</v>
      </c>
      <c r="E14" s="10" t="s">
        <v>292</v>
      </c>
    </row>
    <row r="15" spans="1:13" x14ac:dyDescent="0.25">
      <c r="A15" s="8" t="str">
        <f>_xlfn.CONCAT(B15,D15)</f>
        <v>Coal (industrial)tonnes</v>
      </c>
      <c r="B15" s="15" t="s">
        <v>330</v>
      </c>
      <c r="C15" s="16">
        <v>6001</v>
      </c>
      <c r="D15" s="17" t="s">
        <v>301</v>
      </c>
      <c r="E15" s="22" cm="1">
        <f t="array" ref="E15">_xlfn.IFS(ISNUMBER(INDEX(Fuels!$E$2:$E$110,MATCH(A15,Fuels!$A$2:$A$110,0),1)), (INDEX(Fuels!$E$2:$E$110,MATCH(A15,Fuels!$A$2:$A$110,0),1)*C15/1000), ISTEXT(INDEX(Fuels!$E$2:$E$110,MATCH(A15,Fuels!$A$2:$A$110,0),1)),  (INDEX(Fuels!$E$2:$E$110,MATCH(A15,Fuels!$A$2:$A$110,0),1)), ISERROR(INDEX(Fuels!$E$2:$E$110,MATCH(A15,Fuels!$A$2:$A$110,0),1)), "UNIT MISMATCH")</f>
        <v>14399.039079940001</v>
      </c>
    </row>
    <row r="16" spans="1:13" x14ac:dyDescent="0.25">
      <c r="A16" s="8" t="str">
        <f t="shared" ref="A16:A41" si="0">_xlfn.CONCAT(B16,D16)</f>
        <v>Please choose FuelPlease choose Unit</v>
      </c>
      <c r="B16" s="15" t="s">
        <v>356</v>
      </c>
      <c r="C16" s="16"/>
      <c r="D16" s="17" t="s">
        <v>357</v>
      </c>
      <c r="E16" s="22" t="str" cm="1">
        <f t="array" ref="E16">_xlfn.IFS(ISNUMBER(INDEX(Fuels!$E$2:$E$110,MATCH(A16,Fuels!$A$2:$A$110,0),1)), (INDEX(Fuels!$E$2:$E$110,MATCH(A16,Fuels!$A$2:$A$110,0),1)*C16/1000), ISTEXT(INDEX(Fuels!$E$2:$E$110,MATCH(A16,Fuels!$A$2:$A$110,0),1)),  (INDEX(Fuels!$E$2:$E$110,MATCH(A16,Fuels!$A$2:$A$110,0),1)), ISERROR(INDEX(Fuels!$E$2:$E$110,MATCH(A16,Fuels!$A$2:$A$110,0),1)), "UNIT MISMATCH")</f>
        <v>This will be calculated automatically</v>
      </c>
    </row>
    <row r="17" spans="1:5" x14ac:dyDescent="0.25">
      <c r="A17" s="8" t="str">
        <f t="shared" si="0"/>
        <v>Please choose FuelPlease choose Unit</v>
      </c>
      <c r="B17" s="15" t="s">
        <v>356</v>
      </c>
      <c r="C17" s="16"/>
      <c r="D17" s="17" t="s">
        <v>357</v>
      </c>
      <c r="E17" s="23" t="str" cm="1">
        <f t="array" ref="E17">_xlfn.IFS(ISNUMBER(INDEX(Fuels!$E$2:$E$110,MATCH(A17,Fuels!$A$2:$A$110,0),1)), (INDEX(Fuels!$E$2:$E$110,MATCH(A17,Fuels!$A$2:$A$110,0),1)*C17/1000), ISTEXT(INDEX(Fuels!$E$2:$E$110,MATCH(A17,Fuels!$A$2:$A$110,0),1)),  (INDEX(Fuels!$E$2:$E$110,MATCH(A17,Fuels!$A$2:$A$110,0),1)), ISERROR(INDEX(Fuels!$E$2:$E$110,MATCH(A17,Fuels!$A$2:$A$110,0),1)), "UNIT MISMATCH")</f>
        <v>This will be calculated automatically</v>
      </c>
    </row>
    <row r="18" spans="1:5" x14ac:dyDescent="0.25">
      <c r="A18" s="8" t="str">
        <f t="shared" si="0"/>
        <v>Please choose FuelPlease choose Unit</v>
      </c>
      <c r="B18" s="15" t="s">
        <v>356</v>
      </c>
      <c r="C18" s="16"/>
      <c r="D18" s="17" t="s">
        <v>357</v>
      </c>
      <c r="E18" s="23" t="str" cm="1">
        <f t="array" ref="E18">_xlfn.IFS(ISNUMBER(INDEX(Fuels!$E$2:$E$110,MATCH(A18,Fuels!$A$2:$A$110,0),1)), (INDEX(Fuels!$E$2:$E$110,MATCH(A18,Fuels!$A$2:$A$110,0),1)*C18/1000), ISTEXT(INDEX(Fuels!$E$2:$E$110,MATCH(A18,Fuels!$A$2:$A$110,0),1)),  (INDEX(Fuels!$E$2:$E$110,MATCH(A18,Fuels!$A$2:$A$110,0),1)), ISERROR(INDEX(Fuels!$E$2:$E$110,MATCH(A18,Fuels!$A$2:$A$110,0),1)), "UNIT MISMATCH")</f>
        <v>This will be calculated automatically</v>
      </c>
    </row>
    <row r="19" spans="1:5" x14ac:dyDescent="0.25">
      <c r="A19" s="8" t="str">
        <f t="shared" si="0"/>
        <v>Please choose FuelPlease choose Unit</v>
      </c>
      <c r="B19" s="15" t="s">
        <v>356</v>
      </c>
      <c r="C19" s="16"/>
      <c r="D19" s="17" t="s">
        <v>357</v>
      </c>
      <c r="E19" s="23" t="str" cm="1">
        <f t="array" ref="E19">_xlfn.IFS(ISNUMBER(INDEX(Fuels!$E$2:$E$110,MATCH(A19,Fuels!$A$2:$A$110,0),1)), (INDEX(Fuels!$E$2:$E$110,MATCH(A19,Fuels!$A$2:$A$110,0),1)*C19/1000), ISTEXT(INDEX(Fuels!$E$2:$E$110,MATCH(A19,Fuels!$A$2:$A$110,0),1)),  (INDEX(Fuels!$E$2:$E$110,MATCH(A19,Fuels!$A$2:$A$110,0),1)), ISERROR(INDEX(Fuels!$E$2:$E$110,MATCH(A19,Fuels!$A$2:$A$110,0),1)), "UNIT MISMATCH")</f>
        <v>This will be calculated automatically</v>
      </c>
    </row>
    <row r="20" spans="1:5" x14ac:dyDescent="0.25">
      <c r="A20" s="8" t="str">
        <f t="shared" si="0"/>
        <v>Please choose FuelPlease choose Unit</v>
      </c>
      <c r="B20" s="15" t="s">
        <v>356</v>
      </c>
      <c r="C20" s="16"/>
      <c r="D20" s="17" t="s">
        <v>357</v>
      </c>
      <c r="E20" s="23" t="str" cm="1">
        <f t="array" ref="E20">_xlfn.IFS(ISNUMBER(INDEX(Fuels!$E$2:$E$110,MATCH(A20,Fuels!$A$2:$A$110,0),1)), (INDEX(Fuels!$E$2:$E$110,MATCH(A20,Fuels!$A$2:$A$110,0),1)*C20/1000), ISTEXT(INDEX(Fuels!$E$2:$E$110,MATCH(A20,Fuels!$A$2:$A$110,0),1)),  (INDEX(Fuels!$E$2:$E$110,MATCH(A20,Fuels!$A$2:$A$110,0),1)), ISERROR(INDEX(Fuels!$E$2:$E$110,MATCH(A20,Fuels!$A$2:$A$110,0),1)), "UNIT MISMATCH")</f>
        <v>This will be calculated automatically</v>
      </c>
    </row>
    <row r="21" spans="1:5" x14ac:dyDescent="0.25">
      <c r="A21" s="8" t="str">
        <f t="shared" si="0"/>
        <v>Please choose FuelPlease choose Unit</v>
      </c>
      <c r="B21" s="15" t="s">
        <v>356</v>
      </c>
      <c r="C21" s="16"/>
      <c r="D21" s="17" t="s">
        <v>357</v>
      </c>
      <c r="E21" s="23" t="str" cm="1">
        <f t="array" ref="E21">_xlfn.IFS(ISNUMBER(INDEX(Fuels!$E$2:$E$110,MATCH(A21,Fuels!$A$2:$A$110,0),1)), (INDEX(Fuels!$E$2:$E$110,MATCH(A21,Fuels!$A$2:$A$110,0),1)*C21/1000), ISTEXT(INDEX(Fuels!$E$2:$E$110,MATCH(A21,Fuels!$A$2:$A$110,0),1)),  (INDEX(Fuels!$E$2:$E$110,MATCH(A21,Fuels!$A$2:$A$110,0),1)), ISERROR(INDEX(Fuels!$E$2:$E$110,MATCH(A21,Fuels!$A$2:$A$110,0),1)), "UNIT MISMATCH")</f>
        <v>This will be calculated automatically</v>
      </c>
    </row>
    <row r="22" spans="1:5" x14ac:dyDescent="0.25">
      <c r="A22" s="8" t="str">
        <f t="shared" si="0"/>
        <v>Please choose FuelPlease choose Unit</v>
      </c>
      <c r="B22" s="15" t="s">
        <v>356</v>
      </c>
      <c r="C22" s="16"/>
      <c r="D22" s="17" t="s">
        <v>357</v>
      </c>
      <c r="E22" s="23" t="str" cm="1">
        <f t="array" ref="E22">_xlfn.IFS(ISNUMBER(INDEX(Fuels!$E$2:$E$110,MATCH(A22,Fuels!$A$2:$A$110,0),1)), (INDEX(Fuels!$E$2:$E$110,MATCH(A22,Fuels!$A$2:$A$110,0),1)*C22/1000), ISTEXT(INDEX(Fuels!$E$2:$E$110,MATCH(A22,Fuels!$A$2:$A$110,0),1)),  (INDEX(Fuels!$E$2:$E$110,MATCH(A22,Fuels!$A$2:$A$110,0),1)), ISERROR(INDEX(Fuels!$E$2:$E$110,MATCH(A22,Fuels!$A$2:$A$110,0),1)), "UNIT MISMATCH")</f>
        <v>This will be calculated automatically</v>
      </c>
    </row>
    <row r="23" spans="1:5" x14ac:dyDescent="0.25">
      <c r="A23" s="8" t="str">
        <f t="shared" si="0"/>
        <v>Please choose FuelPlease choose Unit</v>
      </c>
      <c r="B23" s="15" t="s">
        <v>356</v>
      </c>
      <c r="C23" s="16"/>
      <c r="D23" s="17" t="s">
        <v>357</v>
      </c>
      <c r="E23" s="23" t="str" cm="1">
        <f t="array" ref="E23">_xlfn.IFS(ISNUMBER(INDEX(Fuels!$E$2:$E$110,MATCH(A23,Fuels!$A$2:$A$110,0),1)), (INDEX(Fuels!$E$2:$E$110,MATCH(A23,Fuels!$A$2:$A$110,0),1)*C23/1000), ISTEXT(INDEX(Fuels!$E$2:$E$110,MATCH(A23,Fuels!$A$2:$A$110,0),1)),  (INDEX(Fuels!$E$2:$E$110,MATCH(A23,Fuels!$A$2:$A$110,0),1)), ISERROR(INDEX(Fuels!$E$2:$E$110,MATCH(A23,Fuels!$A$2:$A$110,0),1)), "UNIT MISMATCH")</f>
        <v>This will be calculated automatically</v>
      </c>
    </row>
    <row r="24" spans="1:5" x14ac:dyDescent="0.25">
      <c r="A24" s="8" t="str">
        <f t="shared" si="0"/>
        <v>Please choose FuelPlease choose Unit</v>
      </c>
      <c r="B24" s="15" t="s">
        <v>356</v>
      </c>
      <c r="C24" s="16"/>
      <c r="D24" s="17" t="s">
        <v>357</v>
      </c>
      <c r="E24" s="23" t="str" cm="1">
        <f t="array" ref="E24">_xlfn.IFS(ISNUMBER(INDEX(Fuels!$E$2:$E$110,MATCH(A24,Fuels!$A$2:$A$110,0),1)), (INDEX(Fuels!$E$2:$E$110,MATCH(A24,Fuels!$A$2:$A$110,0),1)*C24/1000), ISTEXT(INDEX(Fuels!$E$2:$E$110,MATCH(A24,Fuels!$A$2:$A$110,0),1)),  (INDEX(Fuels!$E$2:$E$110,MATCH(A24,Fuels!$A$2:$A$110,0),1)), ISERROR(INDEX(Fuels!$E$2:$E$110,MATCH(A24,Fuels!$A$2:$A$110,0),1)), "UNIT MISMATCH")</f>
        <v>This will be calculated automatically</v>
      </c>
    </row>
    <row r="25" spans="1:5" x14ac:dyDescent="0.25">
      <c r="A25" s="8" t="str">
        <f t="shared" si="0"/>
        <v>Please choose FuelPlease choose Unit</v>
      </c>
      <c r="B25" s="15" t="s">
        <v>356</v>
      </c>
      <c r="C25" s="16"/>
      <c r="D25" s="17" t="s">
        <v>357</v>
      </c>
      <c r="E25" s="23" t="str" cm="1">
        <f t="array" ref="E25">_xlfn.IFS(ISNUMBER(INDEX(Fuels!$E$2:$E$110,MATCH(A25,Fuels!$A$2:$A$110,0),1)), (INDEX(Fuels!$E$2:$E$110,MATCH(A25,Fuels!$A$2:$A$110,0),1)*C25/1000), ISTEXT(INDEX(Fuels!$E$2:$E$110,MATCH(A25,Fuels!$A$2:$A$110,0),1)),  (INDEX(Fuels!$E$2:$E$110,MATCH(A25,Fuels!$A$2:$A$110,0),1)), ISERROR(INDEX(Fuels!$E$2:$E$110,MATCH(A25,Fuels!$A$2:$A$110,0),1)), "UNIT MISMATCH")</f>
        <v>This will be calculated automatically</v>
      </c>
    </row>
    <row r="26" spans="1:5" x14ac:dyDescent="0.25">
      <c r="A26" s="8" t="str">
        <f t="shared" si="0"/>
        <v>Please choose FuelPlease choose Unit</v>
      </c>
      <c r="B26" s="15" t="s">
        <v>356</v>
      </c>
      <c r="C26" s="16"/>
      <c r="D26" s="17" t="s">
        <v>357</v>
      </c>
      <c r="E26" s="23" t="str" cm="1">
        <f t="array" ref="E26">_xlfn.IFS(ISNUMBER(INDEX(Fuels!$E$2:$E$110,MATCH(A26,Fuels!$A$2:$A$110,0),1)), (INDEX(Fuels!$E$2:$E$110,MATCH(A26,Fuels!$A$2:$A$110,0),1)*C26/1000), ISTEXT(INDEX(Fuels!$E$2:$E$110,MATCH(A26,Fuels!$A$2:$A$110,0),1)),  (INDEX(Fuels!$E$2:$E$110,MATCH(A26,Fuels!$A$2:$A$110,0),1)), ISERROR(INDEX(Fuels!$E$2:$E$110,MATCH(A26,Fuels!$A$2:$A$110,0),1)), "UNIT MISMATCH")</f>
        <v>This will be calculated automatically</v>
      </c>
    </row>
    <row r="27" spans="1:5" x14ac:dyDescent="0.25">
      <c r="A27" s="8" t="str">
        <f t="shared" si="0"/>
        <v>Please choose FuelPlease choose Unit</v>
      </c>
      <c r="B27" s="15" t="s">
        <v>356</v>
      </c>
      <c r="C27" s="16"/>
      <c r="D27" s="17" t="s">
        <v>357</v>
      </c>
      <c r="E27" s="23" t="str" cm="1">
        <f t="array" ref="E27">_xlfn.IFS(ISNUMBER(INDEX(Fuels!$E$2:$E$110,MATCH(A27,Fuels!$A$2:$A$110,0),1)), (INDEX(Fuels!$E$2:$E$110,MATCH(A27,Fuels!$A$2:$A$110,0),1)*C27/1000), ISTEXT(INDEX(Fuels!$E$2:$E$110,MATCH(A27,Fuels!$A$2:$A$110,0),1)),  (INDEX(Fuels!$E$2:$E$110,MATCH(A27,Fuels!$A$2:$A$110,0),1)), ISERROR(INDEX(Fuels!$E$2:$E$110,MATCH(A27,Fuels!$A$2:$A$110,0),1)), "UNIT MISMATCH")</f>
        <v>This will be calculated automatically</v>
      </c>
    </row>
    <row r="28" spans="1:5" x14ac:dyDescent="0.25">
      <c r="A28" s="8" t="str">
        <f t="shared" si="0"/>
        <v>Please choose FuelPlease choose Unit</v>
      </c>
      <c r="B28" s="15" t="s">
        <v>356</v>
      </c>
      <c r="C28" s="16"/>
      <c r="D28" s="17" t="s">
        <v>357</v>
      </c>
      <c r="E28" s="23" t="str" cm="1">
        <f t="array" ref="E28">_xlfn.IFS(ISNUMBER(INDEX(Fuels!$E$2:$E$110,MATCH(A28,Fuels!$A$2:$A$110,0),1)), (INDEX(Fuels!$E$2:$E$110,MATCH(A28,Fuels!$A$2:$A$110,0),1)*C28/1000), ISTEXT(INDEX(Fuels!$E$2:$E$110,MATCH(A28,Fuels!$A$2:$A$110,0),1)),  (INDEX(Fuels!$E$2:$E$110,MATCH(A28,Fuels!$A$2:$A$110,0),1)), ISERROR(INDEX(Fuels!$E$2:$E$110,MATCH(A28,Fuels!$A$2:$A$110,0),1)), "UNIT MISMATCH")</f>
        <v>This will be calculated automatically</v>
      </c>
    </row>
    <row r="29" spans="1:5" x14ac:dyDescent="0.25">
      <c r="A29" s="8" t="str">
        <f t="shared" si="0"/>
        <v>Please choose FuelPlease choose Unit</v>
      </c>
      <c r="B29" s="15" t="s">
        <v>356</v>
      </c>
      <c r="C29" s="18"/>
      <c r="D29" s="17" t="s">
        <v>357</v>
      </c>
      <c r="E29" s="23" t="str" cm="1">
        <f t="array" ref="E29">_xlfn.IFS(ISNUMBER(INDEX(Fuels!$E$2:$E$110,MATCH(A29,Fuels!$A$2:$A$110,0),1)), (INDEX(Fuels!$E$2:$E$110,MATCH(A29,Fuels!$A$2:$A$110,0),1)*C29/1000), ISTEXT(INDEX(Fuels!$E$2:$E$110,MATCH(A29,Fuels!$A$2:$A$110,0),1)),  (INDEX(Fuels!$E$2:$E$110,MATCH(A29,Fuels!$A$2:$A$110,0),1)), ISERROR(INDEX(Fuels!$E$2:$E$110,MATCH(A29,Fuels!$A$2:$A$110,0),1)), "UNIT MISMATCH")</f>
        <v>This will be calculated automatically</v>
      </c>
    </row>
    <row r="30" spans="1:5" x14ac:dyDescent="0.25">
      <c r="A30" s="8" t="str">
        <f t="shared" si="0"/>
        <v>Please choose FuelPlease choose Unit</v>
      </c>
      <c r="B30" s="15" t="s">
        <v>356</v>
      </c>
      <c r="C30" s="18"/>
      <c r="D30" s="17" t="s">
        <v>357</v>
      </c>
      <c r="E30" s="23" t="str" cm="1">
        <f t="array" ref="E30">_xlfn.IFS(ISNUMBER(INDEX(Fuels!$E$2:$E$110,MATCH(A30,Fuels!$A$2:$A$110,0),1)), (INDEX(Fuels!$E$2:$E$110,MATCH(A30,Fuels!$A$2:$A$110,0),1)*C30/1000), ISTEXT(INDEX(Fuels!$E$2:$E$110,MATCH(A30,Fuels!$A$2:$A$110,0),1)),  (INDEX(Fuels!$E$2:$E$110,MATCH(A30,Fuels!$A$2:$A$110,0),1)), ISERROR(INDEX(Fuels!$E$2:$E$110,MATCH(A30,Fuels!$A$2:$A$110,0),1)), "UNIT MISMATCH")</f>
        <v>This will be calculated automatically</v>
      </c>
    </row>
    <row r="31" spans="1:5" x14ac:dyDescent="0.25">
      <c r="A31" s="8" t="str">
        <f t="shared" si="0"/>
        <v>Please choose FuelPlease choose Unit</v>
      </c>
      <c r="B31" s="15" t="s">
        <v>356</v>
      </c>
      <c r="C31" s="18"/>
      <c r="D31" s="17" t="s">
        <v>357</v>
      </c>
      <c r="E31" s="23" t="str" cm="1">
        <f t="array" ref="E31">_xlfn.IFS(ISNUMBER(INDEX(Fuels!$E$2:$E$110,MATCH(A31,Fuels!$A$2:$A$110,0),1)), (INDEX(Fuels!$E$2:$E$110,MATCH(A31,Fuels!$A$2:$A$110,0),1)*C31/1000), ISTEXT(INDEX(Fuels!$E$2:$E$110,MATCH(A31,Fuels!$A$2:$A$110,0),1)),  (INDEX(Fuels!$E$2:$E$110,MATCH(A31,Fuels!$A$2:$A$110,0),1)), ISERROR(INDEX(Fuels!$E$2:$E$110,MATCH(A31,Fuels!$A$2:$A$110,0),1)), "UNIT MISMATCH")</f>
        <v>This will be calculated automatically</v>
      </c>
    </row>
    <row r="32" spans="1:5" x14ac:dyDescent="0.25">
      <c r="A32" s="8" t="str">
        <f t="shared" si="0"/>
        <v>Please choose FuelPlease choose Unit</v>
      </c>
      <c r="B32" s="15" t="s">
        <v>356</v>
      </c>
      <c r="C32" s="18"/>
      <c r="D32" s="17" t="s">
        <v>357</v>
      </c>
      <c r="E32" s="23" t="str" cm="1">
        <f t="array" ref="E32">_xlfn.IFS(ISNUMBER(INDEX(Fuels!$E$2:$E$110,MATCH(A32,Fuels!$A$2:$A$110,0),1)), (INDEX(Fuels!$E$2:$E$110,MATCH(A32,Fuels!$A$2:$A$110,0),1)*C32/1000), ISTEXT(INDEX(Fuels!$E$2:$E$110,MATCH(A32,Fuels!$A$2:$A$110,0),1)),  (INDEX(Fuels!$E$2:$E$110,MATCH(A32,Fuels!$A$2:$A$110,0),1)), ISERROR(INDEX(Fuels!$E$2:$E$110,MATCH(A32,Fuels!$A$2:$A$110,0),1)), "UNIT MISMATCH")</f>
        <v>This will be calculated automatically</v>
      </c>
    </row>
    <row r="33" spans="1:6" x14ac:dyDescent="0.25">
      <c r="A33" s="8" t="str">
        <f t="shared" si="0"/>
        <v>Please choose FuelPlease choose Unit</v>
      </c>
      <c r="B33" s="15" t="s">
        <v>356</v>
      </c>
      <c r="C33" s="18"/>
      <c r="D33" s="17" t="s">
        <v>357</v>
      </c>
      <c r="E33" s="23" t="str" cm="1">
        <f t="array" ref="E33">_xlfn.IFS(ISNUMBER(INDEX(Fuels!$E$2:$E$110,MATCH(A33,Fuels!$A$2:$A$110,0),1)), (INDEX(Fuels!$E$2:$E$110,MATCH(A33,Fuels!$A$2:$A$110,0),1)*C33/1000), ISTEXT(INDEX(Fuels!$E$2:$E$110,MATCH(A33,Fuels!$A$2:$A$110,0),1)),  (INDEX(Fuels!$E$2:$E$110,MATCH(A33,Fuels!$A$2:$A$110,0),1)), ISERROR(INDEX(Fuels!$E$2:$E$110,MATCH(A33,Fuels!$A$2:$A$110,0),1)), "UNIT MISMATCH")</f>
        <v>This will be calculated automatically</v>
      </c>
    </row>
    <row r="34" spans="1:6" x14ac:dyDescent="0.25">
      <c r="A34" s="8" t="str">
        <f t="shared" si="0"/>
        <v>Please choose FuelPlease choose Unit</v>
      </c>
      <c r="B34" s="15" t="s">
        <v>356</v>
      </c>
      <c r="C34" s="18"/>
      <c r="D34" s="17" t="s">
        <v>357</v>
      </c>
      <c r="E34" s="23" t="str" cm="1">
        <f t="array" ref="E34">_xlfn.IFS(ISNUMBER(INDEX(Fuels!$E$2:$E$110,MATCH(A34,Fuels!$A$2:$A$110,0),1)), (INDEX(Fuels!$E$2:$E$110,MATCH(A34,Fuels!$A$2:$A$110,0),1)*C34/1000), ISTEXT(INDEX(Fuels!$E$2:$E$110,MATCH(A34,Fuels!$A$2:$A$110,0),1)),  (INDEX(Fuels!$E$2:$E$110,MATCH(A34,Fuels!$A$2:$A$110,0),1)), ISERROR(INDEX(Fuels!$E$2:$E$110,MATCH(A34,Fuels!$A$2:$A$110,0),1)), "UNIT MISMATCH")</f>
        <v>This will be calculated automatically</v>
      </c>
    </row>
    <row r="35" spans="1:6" x14ac:dyDescent="0.25">
      <c r="A35" s="8" t="str">
        <f t="shared" si="0"/>
        <v>Please choose FuelPlease choose Unit</v>
      </c>
      <c r="B35" s="15" t="s">
        <v>356</v>
      </c>
      <c r="C35" s="18"/>
      <c r="D35" s="17" t="s">
        <v>357</v>
      </c>
      <c r="E35" s="23" t="str" cm="1">
        <f t="array" ref="E35">_xlfn.IFS(ISNUMBER(INDEX(Fuels!$E$2:$E$110,MATCH(A35,Fuels!$A$2:$A$110,0),1)), (INDEX(Fuels!$E$2:$E$110,MATCH(A35,Fuels!$A$2:$A$110,0),1)*C35/1000), ISTEXT(INDEX(Fuels!$E$2:$E$110,MATCH(A35,Fuels!$A$2:$A$110,0),1)),  (INDEX(Fuels!$E$2:$E$110,MATCH(A35,Fuels!$A$2:$A$110,0),1)), ISERROR(INDEX(Fuels!$E$2:$E$110,MATCH(A35,Fuels!$A$2:$A$110,0),1)), "UNIT MISMATCH")</f>
        <v>This will be calculated automatically</v>
      </c>
    </row>
    <row r="36" spans="1:6" x14ac:dyDescent="0.25">
      <c r="A36" s="8" t="str">
        <f t="shared" si="0"/>
        <v>Please choose FuelPlease choose Unit</v>
      </c>
      <c r="B36" s="15" t="s">
        <v>356</v>
      </c>
      <c r="C36" s="18"/>
      <c r="D36" s="17" t="s">
        <v>357</v>
      </c>
      <c r="E36" s="23" t="str" cm="1">
        <f t="array" ref="E36">_xlfn.IFS(ISNUMBER(INDEX(Fuels!$E$2:$E$110,MATCH(A36,Fuels!$A$2:$A$110,0),1)), (INDEX(Fuels!$E$2:$E$110,MATCH(A36,Fuels!$A$2:$A$110,0),1)*C36/1000), ISTEXT(INDEX(Fuels!$E$2:$E$110,MATCH(A36,Fuels!$A$2:$A$110,0),1)),  (INDEX(Fuels!$E$2:$E$110,MATCH(A36,Fuels!$A$2:$A$110,0),1)), ISERROR(INDEX(Fuels!$E$2:$E$110,MATCH(A36,Fuels!$A$2:$A$110,0),1)), "UNIT MISMATCH")</f>
        <v>This will be calculated automatically</v>
      </c>
    </row>
    <row r="37" spans="1:6" x14ac:dyDescent="0.25">
      <c r="A37" s="8" t="str">
        <f t="shared" si="0"/>
        <v>Please choose FuelPlease choose Unit</v>
      </c>
      <c r="B37" s="15" t="s">
        <v>356</v>
      </c>
      <c r="C37" s="18"/>
      <c r="D37" s="17" t="s">
        <v>357</v>
      </c>
      <c r="E37" s="23" t="str" cm="1">
        <f t="array" ref="E37">_xlfn.IFS(ISNUMBER(INDEX(Fuels!$E$2:$E$110,MATCH(A37,Fuels!$A$2:$A$110,0),1)), (INDEX(Fuels!$E$2:$E$110,MATCH(A37,Fuels!$A$2:$A$110,0),1)*C37/1000), ISTEXT(INDEX(Fuels!$E$2:$E$110,MATCH(A37,Fuels!$A$2:$A$110,0),1)),  (INDEX(Fuels!$E$2:$E$110,MATCH(A37,Fuels!$A$2:$A$110,0),1)), ISERROR(INDEX(Fuels!$E$2:$E$110,MATCH(A37,Fuels!$A$2:$A$110,0),1)), "UNIT MISMATCH")</f>
        <v>This will be calculated automatically</v>
      </c>
    </row>
    <row r="38" spans="1:6" x14ac:dyDescent="0.25">
      <c r="A38" s="8" t="str">
        <f t="shared" si="0"/>
        <v>Please choose FuelPlease choose Unit</v>
      </c>
      <c r="B38" s="15" t="s">
        <v>356</v>
      </c>
      <c r="C38" s="18"/>
      <c r="D38" s="17" t="s">
        <v>357</v>
      </c>
      <c r="E38" s="23" t="str" cm="1">
        <f t="array" ref="E38">_xlfn.IFS(ISNUMBER(INDEX(Fuels!$E$2:$E$110,MATCH(A38,Fuels!$A$2:$A$110,0),1)), (INDEX(Fuels!$E$2:$E$110,MATCH(A38,Fuels!$A$2:$A$110,0),1)*C38/1000), ISTEXT(INDEX(Fuels!$E$2:$E$110,MATCH(A38,Fuels!$A$2:$A$110,0),1)),  (INDEX(Fuels!$E$2:$E$110,MATCH(A38,Fuels!$A$2:$A$110,0),1)), ISERROR(INDEX(Fuels!$E$2:$E$110,MATCH(A38,Fuels!$A$2:$A$110,0),1)), "UNIT MISMATCH")</f>
        <v>This will be calculated automatically</v>
      </c>
    </row>
    <row r="39" spans="1:6" x14ac:dyDescent="0.25">
      <c r="A39" s="8" t="str">
        <f t="shared" si="0"/>
        <v>Please choose FuelPlease choose Unit</v>
      </c>
      <c r="B39" s="15" t="s">
        <v>356</v>
      </c>
      <c r="C39" s="18"/>
      <c r="D39" s="17" t="s">
        <v>357</v>
      </c>
      <c r="E39" s="23" t="str" cm="1">
        <f t="array" ref="E39">_xlfn.IFS(ISNUMBER(INDEX(Fuels!$E$2:$E$110,MATCH(A39,Fuels!$A$2:$A$110,0),1)), (INDEX(Fuels!$E$2:$E$110,MATCH(A39,Fuels!$A$2:$A$110,0),1)*C39/1000), ISTEXT(INDEX(Fuels!$E$2:$E$110,MATCH(A39,Fuels!$A$2:$A$110,0),1)),  (INDEX(Fuels!$E$2:$E$110,MATCH(A39,Fuels!$A$2:$A$110,0),1)), ISERROR(INDEX(Fuels!$E$2:$E$110,MATCH(A39,Fuels!$A$2:$A$110,0),1)), "UNIT MISMATCH")</f>
        <v>This will be calculated automatically</v>
      </c>
    </row>
    <row r="40" spans="1:6" x14ac:dyDescent="0.25">
      <c r="A40" s="8" t="str">
        <f t="shared" si="0"/>
        <v>Please choose FuelPlease choose Unit</v>
      </c>
      <c r="B40" s="15" t="s">
        <v>356</v>
      </c>
      <c r="C40" s="18"/>
      <c r="D40" s="17" t="s">
        <v>357</v>
      </c>
      <c r="E40" s="23" t="str" cm="1">
        <f t="array" ref="E40">_xlfn.IFS(ISNUMBER(INDEX(Fuels!$E$2:$E$110,MATCH(A40,Fuels!$A$2:$A$110,0),1)), (INDEX(Fuels!$E$2:$E$110,MATCH(A40,Fuels!$A$2:$A$110,0),1)*C40/1000), ISTEXT(INDEX(Fuels!$E$2:$E$110,MATCH(A40,Fuels!$A$2:$A$110,0),1)),  (INDEX(Fuels!$E$2:$E$110,MATCH(A40,Fuels!$A$2:$A$110,0),1)), ISERROR(INDEX(Fuels!$E$2:$E$110,MATCH(A40,Fuels!$A$2:$A$110,0),1)), "UNIT MISMATCH")</f>
        <v>This will be calculated automatically</v>
      </c>
    </row>
    <row r="41" spans="1:6" x14ac:dyDescent="0.25">
      <c r="A41" s="8" t="str">
        <f t="shared" si="0"/>
        <v>Please choose FuelPlease choose Unit</v>
      </c>
      <c r="B41" s="15" t="s">
        <v>356</v>
      </c>
      <c r="C41" s="18"/>
      <c r="D41" s="17" t="s">
        <v>357</v>
      </c>
      <c r="E41" s="23" t="str" cm="1">
        <f t="array" ref="E41">_xlfn.IFS(ISNUMBER(INDEX(Fuels!$E$2:$E$110,MATCH(A41,Fuels!$A$2:$A$110,0),1)), (INDEX(Fuels!$E$2:$E$110,MATCH(A41,Fuels!$A$2:$A$110,0),1)*C41/1000), ISTEXT(INDEX(Fuels!$E$2:$E$110,MATCH(A41,Fuels!$A$2:$A$110,0),1)),  (INDEX(Fuels!$E$2:$E$110,MATCH(A41,Fuels!$A$2:$A$110,0),1)), ISERROR(INDEX(Fuels!$E$2:$E$110,MATCH(A41,Fuels!$A$2:$A$110,0),1)), "UNIT MISMATCH")</f>
        <v>This will be calculated automatically</v>
      </c>
    </row>
    <row r="43" spans="1:6" x14ac:dyDescent="0.25">
      <c r="B43" s="11" t="s">
        <v>28</v>
      </c>
    </row>
    <row r="44" spans="1:6" x14ac:dyDescent="0.25">
      <c r="B44" s="10" t="s">
        <v>283</v>
      </c>
      <c r="C44" s="10" t="s">
        <v>284</v>
      </c>
      <c r="D44" s="10" t="s">
        <v>8</v>
      </c>
      <c r="E44" s="10" t="s">
        <v>292</v>
      </c>
      <c r="F44" s="10" t="s">
        <v>285</v>
      </c>
    </row>
    <row r="45" spans="1:6" x14ac:dyDescent="0.25">
      <c r="B45" s="14" t="s">
        <v>473</v>
      </c>
      <c r="C45" s="13">
        <v>20790000</v>
      </c>
      <c r="D45" s="14" t="s">
        <v>287</v>
      </c>
      <c r="E45" s="12" cm="1">
        <f t="array" ref="E45">_xlfn.IFS((AND(ISNUMBER(C45),ISNUMBER(INDEX(Electricity!$F$2:$F$128,MATCH(B45,Electricity!$B$2:$B$128,0),1)))),INDEX(Electricity!$F$2:$F$128,MATCH(B45,Electricity!$B$2:$B$128,0),1)*F45,(AND(ISNUMBER(C45),NOT(ISNUMBER(INDEX(Electricity!$F$2:$F$128,MATCH(B45,Electricity!$B$2:$B$128,0),1))))),INDEX(Electricity!$F$2:$F$128,MATCH(B45,Electricity!$B$2:$B$128,0),1),NOT(ISNUMBER(Table4[[#This Row],[Usage]])),"This will be calculated automatically")</f>
        <v>17318.07</v>
      </c>
      <c r="F45" s="12">
        <f>IF(ISNUMBER(C45),INDEX(Electricity!$J$3:$J$7,MATCH(Table4[[#This Row],[Unit]],Electricity!$H$3:$H$7,0),1)*C45,"This will be calculated automatically")</f>
        <v>20790</v>
      </c>
    </row>
    <row r="47" spans="1:6" x14ac:dyDescent="0.25">
      <c r="B47" s="11" t="s">
        <v>492</v>
      </c>
    </row>
    <row r="48" spans="1:6" x14ac:dyDescent="0.25">
      <c r="B48" s="11" t="s">
        <v>486</v>
      </c>
      <c r="C48" s="10" t="s">
        <v>284</v>
      </c>
      <c r="D48" s="10" t="s">
        <v>8</v>
      </c>
      <c r="E48" s="10" t="s">
        <v>348</v>
      </c>
      <c r="F48" s="10" t="s">
        <v>349</v>
      </c>
    </row>
    <row r="49" spans="2:7" x14ac:dyDescent="0.25">
      <c r="B49" s="13" t="s">
        <v>489</v>
      </c>
      <c r="C49" s="13"/>
      <c r="D49" s="10" t="s">
        <v>301</v>
      </c>
      <c r="E49" s="12" t="str" cm="1">
        <f t="array" ref="E49">_xlfn.IFS(ISBLANK($C49),"This will be calculated automatically",ISNUMBER(INDEX('Precursor Materials'!$C$1:$C$17,MATCH($B49,'Precursor Materials'!$B$1:$B$17,0),1)),INDEX('Precursor Materials'!$C$1:$C$17,MATCH($B49,'Precursor Materials'!$B$1:$B$17,0),1)*$C49, ISTEXT(INDEX('Precursor Materials'!$C$1:$C$17,MATCH($B49,'Precursor Materials'!$B$1:$B$17,0),1)), INDEX('Precursor Materials'!$C$1:$C$17,MATCH($B49,'Precursor Materials'!$B$1:$B$17,0),1))</f>
        <v>This will be calculated automatically</v>
      </c>
      <c r="F49" s="12" t="str" cm="1">
        <f t="array" ref="F49">_xlfn.IFS(ISBLANK($C49),"This will be calculated automatically",ISNUMBER(INDEX('Precursor Materials'!$D$1:$D$17,MATCH($B49,'Precursor Materials'!$B$1:$B$17,0),1)),INDEX('Precursor Materials'!$D$1:$D$17,MATCH($B49,'Precursor Materials'!$B$1:$B$17,0),1)*$C49, ISTEXT(INDEX('Precursor Materials'!$D$1:$D$17,MATCH($B49,'Precursor Materials'!$B$1:$B$17,0),1)), INDEX('Precursor Materials'!$D$1:$D$17,MATCH($B49,'Precursor Materials'!$B$1:$B$17,0),1))</f>
        <v>This will be calculated automatically</v>
      </c>
      <c r="G49" s="10" t="str">
        <f>IF(Table9[[#This Row],[Unit]]="tonnes", "OK", "UNIT MUST BE IN TONNES")</f>
        <v>OK</v>
      </c>
    </row>
    <row r="50" spans="2:7" x14ac:dyDescent="0.25">
      <c r="B50" s="13" t="s">
        <v>489</v>
      </c>
      <c r="C50" s="13"/>
      <c r="D50" s="10" t="s">
        <v>301</v>
      </c>
      <c r="E50" s="12" t="str" cm="1">
        <f t="array" ref="E50">_xlfn.IFS(ISBLANK($C50),"This will be calculated automatically",ISNUMBER(INDEX('Precursor Materials'!$C$1:$C$17,MATCH($B50,'Precursor Materials'!$B$1:$B$17,0),1)),INDEX('Precursor Materials'!$C$1:$C$17,MATCH($B50,'Precursor Materials'!$B$1:$B$17,0),1)*$C50, ISTEXT(INDEX('Precursor Materials'!$C$1:$C$17,MATCH($B50,'Precursor Materials'!$B$1:$B$17,0),1)), INDEX('Precursor Materials'!$C$1:$C$17,MATCH($B50,'Precursor Materials'!$B$1:$B$17,0),1))</f>
        <v>This will be calculated automatically</v>
      </c>
      <c r="F50" s="12" t="str" cm="1">
        <f t="array" ref="F50">_xlfn.IFS(ISBLANK($C50),"This will be calculated automatically",ISNUMBER(INDEX('Precursor Materials'!$D$1:$D$17,MATCH($B50,'Precursor Materials'!$B$1:$B$17,0),1)),INDEX('Precursor Materials'!$D$1:$D$17,MATCH($B50,'Precursor Materials'!$B$1:$B$17,0),1)*$C50, ISTEXT(INDEX('Precursor Materials'!$D$1:$D$17,MATCH($B50,'Precursor Materials'!$B$1:$B$17,0),1)), INDEX('Precursor Materials'!$D$1:$D$17,MATCH($B50,'Precursor Materials'!$B$1:$B$17,0),1))</f>
        <v>This will be calculated automatically</v>
      </c>
      <c r="G50" s="10" t="str">
        <f>IF(Table9[[#This Row],[Unit]]="tonnes", "OK", "UNIT MUST BE IN TONNES")</f>
        <v>OK</v>
      </c>
    </row>
    <row r="51" spans="2:7" x14ac:dyDescent="0.25">
      <c r="B51" s="13" t="s">
        <v>489</v>
      </c>
      <c r="C51" s="13"/>
      <c r="D51" s="10" t="s">
        <v>301</v>
      </c>
      <c r="E51" s="12" t="str" cm="1">
        <f t="array" ref="E51">_xlfn.IFS(ISBLANK($C51),"This will be calculated automatically",ISNUMBER(INDEX('Precursor Materials'!$C$1:$C$17,MATCH($B51,'Precursor Materials'!$B$1:$B$17,0),1)),INDEX('Precursor Materials'!$C$1:$C$17,MATCH($B51,'Precursor Materials'!$B$1:$B$17,0),1)*$C51, ISTEXT(INDEX('Precursor Materials'!$C$1:$C$17,MATCH($B51,'Precursor Materials'!$B$1:$B$17,0),1)), INDEX('Precursor Materials'!$C$1:$C$17,MATCH($B51,'Precursor Materials'!$B$1:$B$17,0),1))</f>
        <v>This will be calculated automatically</v>
      </c>
      <c r="F51" s="12" t="str" cm="1">
        <f t="array" ref="F51">_xlfn.IFS(ISBLANK($C51),"This will be calculated automatically",ISNUMBER(INDEX('Precursor Materials'!$D$1:$D$17,MATCH($B51,'Precursor Materials'!$B$1:$B$17,0),1)),INDEX('Precursor Materials'!$D$1:$D$17,MATCH($B51,'Precursor Materials'!$B$1:$B$17,0),1)*$C51, ISTEXT(INDEX('Precursor Materials'!$D$1:$D$17,MATCH($B51,'Precursor Materials'!$B$1:$B$17,0),1)), INDEX('Precursor Materials'!$D$1:$D$17,MATCH($B51,'Precursor Materials'!$B$1:$B$17,0),1))</f>
        <v>This will be calculated automatically</v>
      </c>
      <c r="G51" s="10" t="str">
        <f>IF(Table9[[#This Row],[Unit]]="tonnes", "OK", "UNIT MUST BE IN TONNES")</f>
        <v>OK</v>
      </c>
    </row>
    <row r="52" spans="2:7" x14ac:dyDescent="0.25">
      <c r="B52" s="13" t="s">
        <v>489</v>
      </c>
      <c r="C52" s="13"/>
      <c r="D52" s="10" t="s">
        <v>301</v>
      </c>
      <c r="E52" s="12" t="str" cm="1">
        <f t="array" ref="E52">_xlfn.IFS(ISBLANK($C52),"This will be calculated automatically",ISNUMBER(INDEX('Precursor Materials'!$C$1:$C$17,MATCH($B52,'Precursor Materials'!$B$1:$B$17,0),1)),INDEX('Precursor Materials'!$C$1:$C$17,MATCH($B52,'Precursor Materials'!$B$1:$B$17,0),1)*$C52, ISTEXT(INDEX('Precursor Materials'!$C$1:$C$17,MATCH($B52,'Precursor Materials'!$B$1:$B$17,0),1)), INDEX('Precursor Materials'!$C$1:$C$17,MATCH($B52,'Precursor Materials'!$B$1:$B$17,0),1))</f>
        <v>This will be calculated automatically</v>
      </c>
      <c r="F52" s="12" t="str" cm="1">
        <f t="array" ref="F52">_xlfn.IFS(ISBLANK($C52),"This will be calculated automatically",ISNUMBER(INDEX('Precursor Materials'!$D$1:$D$17,MATCH($B52,'Precursor Materials'!$B$1:$B$17,0),1)),INDEX('Precursor Materials'!$D$1:$D$17,MATCH($B52,'Precursor Materials'!$B$1:$B$17,0),1)*$C52, ISTEXT(INDEX('Precursor Materials'!$D$1:$D$17,MATCH($B52,'Precursor Materials'!$B$1:$B$17,0),1)), INDEX('Precursor Materials'!$D$1:$D$17,MATCH($B52,'Precursor Materials'!$B$1:$B$17,0),1))</f>
        <v>This will be calculated automatically</v>
      </c>
      <c r="G52" s="10" t="str">
        <f>IF(Table9[[#This Row],[Unit]]="tonnes", "OK", "UNIT MUST BE IN TONNES")</f>
        <v>OK</v>
      </c>
    </row>
    <row r="53" spans="2:7" x14ac:dyDescent="0.25">
      <c r="B53" s="13" t="s">
        <v>489</v>
      </c>
      <c r="C53" s="13"/>
      <c r="D53" s="10" t="s">
        <v>301</v>
      </c>
      <c r="E53" s="12" t="str" cm="1">
        <f t="array" ref="E53">_xlfn.IFS(ISBLANK($C53),"This will be calculated automatically",ISNUMBER(INDEX('Precursor Materials'!$C$1:$C$17,MATCH($B53,'Precursor Materials'!$B$1:$B$17,0),1)),INDEX('Precursor Materials'!$C$1:$C$17,MATCH($B53,'Precursor Materials'!$B$1:$B$17,0),1)*$C53, ISTEXT(INDEX('Precursor Materials'!$C$1:$C$17,MATCH($B53,'Precursor Materials'!$B$1:$B$17,0),1)), INDEX('Precursor Materials'!$C$1:$C$17,MATCH($B53,'Precursor Materials'!$B$1:$B$17,0),1))</f>
        <v>This will be calculated automatically</v>
      </c>
      <c r="F53" s="12" t="str" cm="1">
        <f t="array" ref="F53">_xlfn.IFS(ISBLANK($C53),"This will be calculated automatically",ISNUMBER(INDEX('Precursor Materials'!$D$1:$D$17,MATCH($B53,'Precursor Materials'!$B$1:$B$17,0),1)),INDEX('Precursor Materials'!$D$1:$D$17,MATCH($B53,'Precursor Materials'!$B$1:$B$17,0),1)*$C53, ISTEXT(INDEX('Precursor Materials'!$D$1:$D$17,MATCH($B53,'Precursor Materials'!$B$1:$B$17,0),1)), INDEX('Precursor Materials'!$D$1:$D$17,MATCH($B53,'Precursor Materials'!$B$1:$B$17,0),1))</f>
        <v>This will be calculated automatically</v>
      </c>
      <c r="G53" s="10" t="str">
        <f>IF(Table9[[#This Row],[Unit]]="tonnes", "OK", "UNIT MUST BE IN TONNES")</f>
        <v>OK</v>
      </c>
    </row>
    <row r="54" spans="2:7" x14ac:dyDescent="0.25">
      <c r="B54" s="13" t="s">
        <v>489</v>
      </c>
      <c r="C54" s="13"/>
      <c r="D54" s="10" t="s">
        <v>301</v>
      </c>
      <c r="E54" s="12" t="str" cm="1">
        <f t="array" ref="E54">_xlfn.IFS(ISBLANK($C54),"This will be calculated automatically",ISNUMBER(INDEX('Precursor Materials'!$C$1:$C$17,MATCH($B54,'Precursor Materials'!$B$1:$B$17,0),1)),INDEX('Precursor Materials'!$C$1:$C$17,MATCH($B54,'Precursor Materials'!$B$1:$B$17,0),1)*$C54, ISTEXT(INDEX('Precursor Materials'!$C$1:$C$17,MATCH($B54,'Precursor Materials'!$B$1:$B$17,0),1)), INDEX('Precursor Materials'!$C$1:$C$17,MATCH($B54,'Precursor Materials'!$B$1:$B$17,0),1))</f>
        <v>This will be calculated automatically</v>
      </c>
      <c r="F54" s="12" t="str" cm="1">
        <f t="array" ref="F54">_xlfn.IFS(ISBLANK($C54),"This will be calculated automatically",ISNUMBER(INDEX('Precursor Materials'!$D$1:$D$17,MATCH($B54,'Precursor Materials'!$B$1:$B$17,0),1)),INDEX('Precursor Materials'!$D$1:$D$17,MATCH($B54,'Precursor Materials'!$B$1:$B$17,0),1)*$C54, ISTEXT(INDEX('Precursor Materials'!$D$1:$D$17,MATCH($B54,'Precursor Materials'!$B$1:$B$17,0),1)), INDEX('Precursor Materials'!$D$1:$D$17,MATCH($B54,'Precursor Materials'!$B$1:$B$17,0),1))</f>
        <v>This will be calculated automatically</v>
      </c>
      <c r="G54" s="10" t="str">
        <f>IF(Table9[[#This Row],[Unit]]="tonnes", "OK", "UNIT MUST BE IN TONNES")</f>
        <v>OK</v>
      </c>
    </row>
    <row r="55" spans="2:7" x14ac:dyDescent="0.25">
      <c r="B55" s="13" t="s">
        <v>489</v>
      </c>
      <c r="C55" s="13"/>
      <c r="D55" s="10" t="s">
        <v>301</v>
      </c>
      <c r="E55" s="12" t="str" cm="1">
        <f t="array" ref="E55">_xlfn.IFS(ISBLANK($C55),"This will be calculated automatically",ISNUMBER(INDEX('Precursor Materials'!$C$1:$C$17,MATCH($B55,'Precursor Materials'!$B$1:$B$17,0),1)),INDEX('Precursor Materials'!$C$1:$C$17,MATCH($B55,'Precursor Materials'!$B$1:$B$17,0),1)*$C55, ISTEXT(INDEX('Precursor Materials'!$C$1:$C$17,MATCH($B55,'Precursor Materials'!$B$1:$B$17,0),1)), INDEX('Precursor Materials'!$C$1:$C$17,MATCH($B55,'Precursor Materials'!$B$1:$B$17,0),1))</f>
        <v>This will be calculated automatically</v>
      </c>
      <c r="F55" s="12" t="str" cm="1">
        <f t="array" ref="F55">_xlfn.IFS(ISBLANK($C55),"This will be calculated automatically",ISNUMBER(INDEX('Precursor Materials'!$D$1:$D$17,MATCH($B55,'Precursor Materials'!$B$1:$B$17,0),1)),INDEX('Precursor Materials'!$D$1:$D$17,MATCH($B55,'Precursor Materials'!$B$1:$B$17,0),1)*$C55, ISTEXT(INDEX('Precursor Materials'!$D$1:$D$17,MATCH($B55,'Precursor Materials'!$B$1:$B$17,0),1)), INDEX('Precursor Materials'!$D$1:$D$17,MATCH($B55,'Precursor Materials'!$B$1:$B$17,0),1))</f>
        <v>This will be calculated automatically</v>
      </c>
      <c r="G55" s="10" t="str">
        <f>IF(Table9[[#This Row],[Unit]]="tonnes", "OK", "UNIT MUST BE IN TONNES")</f>
        <v>OK</v>
      </c>
    </row>
    <row r="56" spans="2:7" x14ac:dyDescent="0.25">
      <c r="B56" s="13" t="s">
        <v>489</v>
      </c>
      <c r="C56" s="13"/>
      <c r="D56" s="10" t="s">
        <v>301</v>
      </c>
      <c r="E56" s="12" t="str" cm="1">
        <f t="array" ref="E56">_xlfn.IFS(ISBLANK($C56),"This will be calculated automatically",ISNUMBER(INDEX('Precursor Materials'!$C$1:$C$17,MATCH($B56,'Precursor Materials'!$B$1:$B$17,0),1)),INDEX('Precursor Materials'!$C$1:$C$17,MATCH($B56,'Precursor Materials'!$B$1:$B$17,0),1)*$C56, ISTEXT(INDEX('Precursor Materials'!$C$1:$C$17,MATCH($B56,'Precursor Materials'!$B$1:$B$17,0),1)), INDEX('Precursor Materials'!$C$1:$C$17,MATCH($B56,'Precursor Materials'!$B$1:$B$17,0),1))</f>
        <v>This will be calculated automatically</v>
      </c>
      <c r="F56" s="12" t="str" cm="1">
        <f t="array" ref="F56">_xlfn.IFS(ISBLANK($C56),"This will be calculated automatically",ISNUMBER(INDEX('Precursor Materials'!$D$1:$D$17,MATCH($B56,'Precursor Materials'!$B$1:$B$17,0),1)),INDEX('Precursor Materials'!$D$1:$D$17,MATCH($B56,'Precursor Materials'!$B$1:$B$17,0),1)*$C56, ISTEXT(INDEX('Precursor Materials'!$D$1:$D$17,MATCH($B56,'Precursor Materials'!$B$1:$B$17,0),1)), INDEX('Precursor Materials'!$D$1:$D$17,MATCH($B56,'Precursor Materials'!$B$1:$B$17,0),1))</f>
        <v>This will be calculated automatically</v>
      </c>
      <c r="G56" s="10" t="str">
        <f>IF(Table9[[#This Row],[Unit]]="tonnes", "OK", "UNIT MUST BE IN TONNES")</f>
        <v>OK</v>
      </c>
    </row>
    <row r="57" spans="2:7" x14ac:dyDescent="0.25">
      <c r="B57" s="13" t="s">
        <v>489</v>
      </c>
      <c r="C57" s="13"/>
      <c r="D57" s="10" t="s">
        <v>301</v>
      </c>
      <c r="E57" s="12" t="str" cm="1">
        <f t="array" ref="E57">_xlfn.IFS(ISBLANK($C57),"This will be calculated automatically",ISNUMBER(INDEX('Precursor Materials'!$C$1:$C$17,MATCH($B57,'Precursor Materials'!$B$1:$B$17,0),1)),INDEX('Precursor Materials'!$C$1:$C$17,MATCH($B57,'Precursor Materials'!$B$1:$B$17,0),1)*$C57, ISTEXT(INDEX('Precursor Materials'!$C$1:$C$17,MATCH($B57,'Precursor Materials'!$B$1:$B$17,0),1)), INDEX('Precursor Materials'!$C$1:$C$17,MATCH($B57,'Precursor Materials'!$B$1:$B$17,0),1))</f>
        <v>This will be calculated automatically</v>
      </c>
      <c r="F57" s="12" t="str" cm="1">
        <f t="array" ref="F57">_xlfn.IFS(ISBLANK($C57),"This will be calculated automatically",ISNUMBER(INDEX('Precursor Materials'!$D$1:$D$17,MATCH($B57,'Precursor Materials'!$B$1:$B$17,0),1)),INDEX('Precursor Materials'!$D$1:$D$17,MATCH($B57,'Precursor Materials'!$B$1:$B$17,0),1)*$C57, ISTEXT(INDEX('Precursor Materials'!$D$1:$D$17,MATCH($B57,'Precursor Materials'!$B$1:$B$17,0),1)), INDEX('Precursor Materials'!$D$1:$D$17,MATCH($B57,'Precursor Materials'!$B$1:$B$17,0),1))</f>
        <v>This will be calculated automatically</v>
      </c>
      <c r="G57" s="10" t="str">
        <f>IF(Table9[[#This Row],[Unit]]="tonnes", "OK", "UNIT MUST BE IN TONNES")</f>
        <v>OK</v>
      </c>
    </row>
    <row r="58" spans="2:7" x14ac:dyDescent="0.25">
      <c r="B58" s="13" t="s">
        <v>489</v>
      </c>
      <c r="C58" s="13"/>
      <c r="D58" s="10" t="s">
        <v>301</v>
      </c>
      <c r="E58" s="12" t="str" cm="1">
        <f t="array" ref="E58">_xlfn.IFS(ISBLANK($C58),"This will be calculated automatically",ISNUMBER(INDEX('Precursor Materials'!$C$1:$C$17,MATCH($B58,'Precursor Materials'!$B$1:$B$17,0),1)),INDEX('Precursor Materials'!$C$1:$C$17,MATCH($B58,'Precursor Materials'!$B$1:$B$17,0),1)*$C58, ISTEXT(INDEX('Precursor Materials'!$C$1:$C$17,MATCH($B58,'Precursor Materials'!$B$1:$B$17,0),1)), INDEX('Precursor Materials'!$C$1:$C$17,MATCH($B58,'Precursor Materials'!$B$1:$B$17,0),1))</f>
        <v>This will be calculated automatically</v>
      </c>
      <c r="F58" s="12" t="str" cm="1">
        <f t="array" ref="F58">_xlfn.IFS(ISBLANK($C58),"This will be calculated automatically",ISNUMBER(INDEX('Precursor Materials'!$D$1:$D$17,MATCH($B58,'Precursor Materials'!$B$1:$B$17,0),1)),INDEX('Precursor Materials'!$D$1:$D$17,MATCH($B58,'Precursor Materials'!$B$1:$B$17,0),1)*$C58, ISTEXT(INDEX('Precursor Materials'!$D$1:$D$17,MATCH($B58,'Precursor Materials'!$B$1:$B$17,0),1)), INDEX('Precursor Materials'!$D$1:$D$17,MATCH($B58,'Precursor Materials'!$B$1:$B$17,0),1))</f>
        <v>This will be calculated automatically</v>
      </c>
      <c r="G58" s="10" t="str">
        <f>IF(Table9[[#This Row],[Unit]]="tonnes", "OK", "UNIT MUST BE IN TONNES")</f>
        <v>OK</v>
      </c>
    </row>
  </sheetData>
  <mergeCells count="1">
    <mergeCell ref="A1:M1"/>
  </mergeCells>
  <conditionalFormatting sqref="D49:D58">
    <cfRule type="notContainsText" dxfId="29" priority="6" operator="notContains" text="tonnes">
      <formula>ISERROR(SEARCH("tonnes",D49))</formula>
    </cfRule>
  </conditionalFormatting>
  <conditionalFormatting sqref="E15:E41">
    <cfRule type="containsText" dxfId="28" priority="10" operator="containsText" text="Input">
      <formula>NOT(ISERROR(SEARCH("Input",E15)))</formula>
    </cfRule>
    <cfRule type="containsText" dxfId="27" priority="11" operator="containsText" text="calculated">
      <formula>NOT(ISERROR(SEARCH("calculated",E15)))</formula>
    </cfRule>
    <cfRule type="containsText" dxfId="26" priority="12" operator="containsText" text="MISMATCH">
      <formula>NOT(ISERROR(SEARCH("MISMATCH",E15)))</formula>
    </cfRule>
  </conditionalFormatting>
  <conditionalFormatting sqref="E45">
    <cfRule type="containsText" dxfId="25" priority="9" operator="containsText" text="Input">
      <formula>NOT(ISERROR(SEARCH("Input",E45)))</formula>
    </cfRule>
  </conditionalFormatting>
  <conditionalFormatting sqref="E49:F58">
    <cfRule type="containsText" dxfId="24" priority="1" operator="containsText" text="Input Indirect SEE in &quot;Precursor Materials&quot; Tab Cell D4">
      <formula>NOT(ISERROR(SEARCH("Input Indirect SEE in ""Precursor Materials"" Tab Cell D4",E49)))</formula>
    </cfRule>
    <cfRule type="containsText" dxfId="23" priority="2" operator="containsText" text="Input Direct SEE in &quot;Precursor Materials&quot; Tab Cell C4">
      <formula>NOT(ISERROR(SEARCH("Input Direct SEE in ""Precursor Materials"" Tab Cell C4",E49)))</formula>
    </cfRule>
    <cfRule type="containsText" dxfId="22" priority="3" operator="containsText" text="Input Indirect SEE in &quot;Precursor Materials&quot; Tab Cell D3">
      <formula>NOT(ISERROR(SEARCH("Input Indirect SEE in ""Precursor Materials"" Tab Cell D3",E49)))</formula>
    </cfRule>
    <cfRule type="containsText" dxfId="21" priority="4" operator="containsText" text="Input Direct SEE in &quot;Precursor Materials&quot; Tab Cell C3">
      <formula>NOT(ISERROR(SEARCH("Input Direct SEE in ""Precursor Materials"" Tab Cell C3",E49)))</formula>
    </cfRule>
  </conditionalFormatting>
  <conditionalFormatting sqref="G49:G58">
    <cfRule type="containsText" dxfId="20" priority="7" operator="containsText" text="UNIT">
      <formula>NOT(ISERROR(SEARCH("UNIT",G49)))</formula>
    </cfRule>
    <cfRule type="containsText" dxfId="19" priority="8" operator="containsText" text="OK">
      <formula>NOT(ISERROR(SEARCH("OK",G49)))</formula>
    </cfRule>
  </conditionalFormatting>
  <pageMargins left="0.7" right="0.7" top="0.75" bottom="0.75" header="0.3" footer="0.3"/>
  <pageSetup orientation="portrait" r:id="rId1"/>
  <tableParts count="4">
    <tablePart r:id="rId2"/>
    <tablePart r:id="rId3"/>
    <tablePart r:id="rId4"/>
    <tablePart r:id="rId5"/>
  </tableParts>
  <extLst>
    <ext xmlns:x14="http://schemas.microsoft.com/office/spreadsheetml/2009/9/main" uri="{CCE6A557-97BC-4b89-ADB6-D9C93CAAB3DF}">
      <x14:dataValidations xmlns:xm="http://schemas.microsoft.com/office/excel/2006/main" count="5">
        <x14:dataValidation type="list" allowBlank="1" showInputMessage="1" showErrorMessage="1" xr:uid="{BD7F3692-9D39-42A7-A209-7CEBC26D7C82}">
          <x14:formula1>
            <xm:f>Electricity!$H$3:$H$7</xm:f>
          </x14:formula1>
          <xm:sqref>D45</xm:sqref>
        </x14:dataValidation>
        <x14:dataValidation type="list" allowBlank="1" showInputMessage="1" showErrorMessage="1" xr:uid="{491B1453-CA9E-4C37-9A98-ADF582873964}">
          <x14:formula1>
            <xm:f>Fuels!$H$3:$H$7</xm:f>
          </x14:formula1>
          <xm:sqref>D15:D41</xm:sqref>
        </x14:dataValidation>
        <x14:dataValidation type="list" allowBlank="1" showInputMessage="1" showErrorMessage="1" xr:uid="{69B8DA71-32EA-444E-B206-1E67962A93A0}">
          <x14:formula1>
            <xm:f>Fuels!$G$3:$G$37</xm:f>
          </x14:formula1>
          <xm:sqref>B15:B41</xm:sqref>
        </x14:dataValidation>
        <x14:dataValidation type="list" allowBlank="1" showInputMessage="1" showErrorMessage="1" xr:uid="{36285A22-BF22-4AC9-80BD-27084F6B9B9E}">
          <x14:formula1>
            <xm:f>Electricity!$B$3:$B$128</xm:f>
          </x14:formula1>
          <xm:sqref>B45</xm:sqref>
        </x14:dataValidation>
        <x14:dataValidation type="list" allowBlank="1" showInputMessage="1" showErrorMessage="1" xr:uid="{278530FE-4B52-4EF9-9A9C-CB80C4D0A6FB}">
          <x14:formula1>
            <xm:f>'Precursor Materials'!$B$2:$B$17</xm:f>
          </x14:formula1>
          <xm:sqref>B49:B58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FE8AC0-743D-4C45-9182-0FDEA15175C3}">
  <sheetPr>
    <tabColor theme="1" tint="0.499984740745262"/>
  </sheetPr>
  <dimension ref="A1"/>
  <sheetViews>
    <sheetView workbookViewId="0">
      <selection activeCell="J37" sqref="J37"/>
    </sheetView>
  </sheetViews>
  <sheetFormatPr defaultRowHeight="15" x14ac:dyDescent="0.25"/>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DAFB20-4259-4DE4-A853-33A029892081}">
  <sheetPr>
    <tabColor theme="2" tint="-9.9978637043366805E-2"/>
  </sheetPr>
  <dimension ref="A2:H109"/>
  <sheetViews>
    <sheetView workbookViewId="0">
      <pane ySplit="2" topLeftCell="A3" activePane="bottomLeft" state="frozen"/>
      <selection pane="bottomLeft"/>
    </sheetView>
  </sheetViews>
  <sheetFormatPr defaultRowHeight="15" x14ac:dyDescent="0.25"/>
  <cols>
    <col min="2" max="2" width="29.42578125" bestFit="1" customWidth="1"/>
    <col min="7" max="7" width="45.42578125" bestFit="1" customWidth="1"/>
    <col min="8" max="8" width="18.42578125" bestFit="1" customWidth="1"/>
  </cols>
  <sheetData>
    <row r="2" spans="1:8" x14ac:dyDescent="0.25">
      <c r="A2" t="s">
        <v>335</v>
      </c>
      <c r="B2" t="s">
        <v>297</v>
      </c>
      <c r="C2" t="s">
        <v>298</v>
      </c>
      <c r="D2" t="s">
        <v>8</v>
      </c>
      <c r="E2" t="s">
        <v>334</v>
      </c>
      <c r="F2" s="7"/>
      <c r="G2" s="7" t="s">
        <v>298</v>
      </c>
      <c r="H2" s="1" t="s">
        <v>8</v>
      </c>
    </row>
    <row r="3" spans="1:8" x14ac:dyDescent="0.25">
      <c r="A3" t="s">
        <v>449</v>
      </c>
      <c r="E3" t="s">
        <v>359</v>
      </c>
      <c r="F3" s="7"/>
      <c r="G3" s="9" t="s">
        <v>356</v>
      </c>
      <c r="H3" t="s">
        <v>357</v>
      </c>
    </row>
    <row r="4" spans="1:8" x14ac:dyDescent="0.25">
      <c r="A4" t="s">
        <v>450</v>
      </c>
      <c r="E4" t="s">
        <v>359</v>
      </c>
      <c r="F4" s="7"/>
      <c r="G4" s="9" t="s">
        <v>300</v>
      </c>
      <c r="H4" t="s">
        <v>301</v>
      </c>
    </row>
    <row r="5" spans="1:8" x14ac:dyDescent="0.25">
      <c r="A5" t="s">
        <v>451</v>
      </c>
      <c r="E5" t="s">
        <v>359</v>
      </c>
      <c r="F5" s="7"/>
      <c r="G5" s="9" t="s">
        <v>304</v>
      </c>
      <c r="H5" t="s">
        <v>302</v>
      </c>
    </row>
    <row r="6" spans="1:8" x14ac:dyDescent="0.25">
      <c r="A6" t="s">
        <v>452</v>
      </c>
      <c r="E6" t="s">
        <v>359</v>
      </c>
      <c r="F6" s="7"/>
      <c r="G6" s="9" t="s">
        <v>305</v>
      </c>
      <c r="H6" t="s">
        <v>303</v>
      </c>
    </row>
    <row r="7" spans="1:8" x14ac:dyDescent="0.25">
      <c r="A7" t="s">
        <v>453</v>
      </c>
      <c r="E7" t="s">
        <v>359</v>
      </c>
      <c r="F7" s="7"/>
      <c r="G7" s="9" t="s">
        <v>306</v>
      </c>
      <c r="H7" t="s">
        <v>307</v>
      </c>
    </row>
    <row r="8" spans="1:8" x14ac:dyDescent="0.25">
      <c r="A8" t="s">
        <v>468</v>
      </c>
      <c r="E8" t="s">
        <v>359</v>
      </c>
      <c r="F8" s="7"/>
      <c r="G8" s="9" t="s">
        <v>295</v>
      </c>
    </row>
    <row r="9" spans="1:8" x14ac:dyDescent="0.25">
      <c r="A9" t="s">
        <v>469</v>
      </c>
      <c r="E9" t="s">
        <v>474</v>
      </c>
      <c r="F9" s="7"/>
      <c r="G9" s="9" t="s">
        <v>308</v>
      </c>
    </row>
    <row r="10" spans="1:8" x14ac:dyDescent="0.25">
      <c r="A10" t="s">
        <v>470</v>
      </c>
      <c r="E10" t="s">
        <v>475</v>
      </c>
      <c r="F10" s="7"/>
      <c r="G10" s="9" t="s">
        <v>309</v>
      </c>
    </row>
    <row r="11" spans="1:8" x14ac:dyDescent="0.25">
      <c r="A11" t="s">
        <v>471</v>
      </c>
      <c r="E11" t="s">
        <v>476</v>
      </c>
      <c r="F11" s="7"/>
      <c r="G11" t="s">
        <v>310</v>
      </c>
    </row>
    <row r="12" spans="1:8" x14ac:dyDescent="0.25">
      <c r="A12" t="s">
        <v>472</v>
      </c>
      <c r="E12" t="s">
        <v>477</v>
      </c>
      <c r="F12" s="7"/>
      <c r="G12" t="s">
        <v>312</v>
      </c>
    </row>
    <row r="13" spans="1:8" x14ac:dyDescent="0.25">
      <c r="A13" t="s">
        <v>463</v>
      </c>
      <c r="E13" t="s">
        <v>359</v>
      </c>
      <c r="F13" s="7"/>
      <c r="G13" t="s">
        <v>313</v>
      </c>
    </row>
    <row r="14" spans="1:8" x14ac:dyDescent="0.25">
      <c r="A14" t="s">
        <v>464</v>
      </c>
      <c r="E14" t="s">
        <v>478</v>
      </c>
      <c r="F14" s="7"/>
      <c r="G14" t="s">
        <v>314</v>
      </c>
    </row>
    <row r="15" spans="1:8" x14ac:dyDescent="0.25">
      <c r="A15" t="s">
        <v>465</v>
      </c>
      <c r="E15" t="s">
        <v>479</v>
      </c>
      <c r="F15" s="7"/>
      <c r="G15" t="s">
        <v>315</v>
      </c>
    </row>
    <row r="16" spans="1:8" x14ac:dyDescent="0.25">
      <c r="A16" t="s">
        <v>466</v>
      </c>
      <c r="E16" t="s">
        <v>480</v>
      </c>
      <c r="F16" s="7"/>
      <c r="G16" t="s">
        <v>316</v>
      </c>
    </row>
    <row r="17" spans="1:7" x14ac:dyDescent="0.25">
      <c r="A17" t="s">
        <v>467</v>
      </c>
      <c r="E17" t="s">
        <v>481</v>
      </c>
      <c r="F17" s="7"/>
      <c r="G17" t="s">
        <v>317</v>
      </c>
    </row>
    <row r="18" spans="1:7" x14ac:dyDescent="0.25">
      <c r="A18" t="s">
        <v>462</v>
      </c>
      <c r="E18" t="s">
        <v>359</v>
      </c>
      <c r="F18" s="7"/>
      <c r="G18" t="s">
        <v>318</v>
      </c>
    </row>
    <row r="19" spans="1:7" x14ac:dyDescent="0.25">
      <c r="A19" t="s">
        <v>458</v>
      </c>
      <c r="E19" t="s">
        <v>482</v>
      </c>
      <c r="F19" s="7"/>
      <c r="G19" t="s">
        <v>319</v>
      </c>
    </row>
    <row r="20" spans="1:7" x14ac:dyDescent="0.25">
      <c r="A20" t="s">
        <v>459</v>
      </c>
      <c r="E20" t="s">
        <v>483</v>
      </c>
      <c r="F20" s="7"/>
      <c r="G20" t="s">
        <v>320</v>
      </c>
    </row>
    <row r="21" spans="1:7" x14ac:dyDescent="0.25">
      <c r="A21" t="s">
        <v>460</v>
      </c>
      <c r="E21" t="s">
        <v>484</v>
      </c>
      <c r="F21" s="7"/>
      <c r="G21" t="s">
        <v>321</v>
      </c>
    </row>
    <row r="22" spans="1:7" x14ac:dyDescent="0.25">
      <c r="A22" t="s">
        <v>461</v>
      </c>
      <c r="E22" t="s">
        <v>485</v>
      </c>
      <c r="G22" t="s">
        <v>322</v>
      </c>
    </row>
    <row r="23" spans="1:7" x14ac:dyDescent="0.25">
      <c r="A23" t="s">
        <v>448</v>
      </c>
      <c r="B23" t="s">
        <v>299</v>
      </c>
      <c r="C23" t="s">
        <v>300</v>
      </c>
      <c r="D23" t="s">
        <v>301</v>
      </c>
      <c r="E23">
        <v>3033.38067</v>
      </c>
      <c r="G23" t="s">
        <v>323</v>
      </c>
    </row>
    <row r="24" spans="1:7" x14ac:dyDescent="0.25">
      <c r="A24" t="s">
        <v>447</v>
      </c>
      <c r="B24" t="s">
        <v>299</v>
      </c>
      <c r="C24" t="s">
        <v>300</v>
      </c>
      <c r="D24" t="s">
        <v>302</v>
      </c>
      <c r="E24">
        <v>1.74532</v>
      </c>
      <c r="G24" t="s">
        <v>324</v>
      </c>
    </row>
    <row r="25" spans="1:7" x14ac:dyDescent="0.25">
      <c r="A25" t="s">
        <v>446</v>
      </c>
      <c r="B25" t="s">
        <v>299</v>
      </c>
      <c r="C25" t="s">
        <v>300</v>
      </c>
      <c r="D25" t="s">
        <v>303</v>
      </c>
      <c r="E25">
        <v>0.24106</v>
      </c>
      <c r="G25" t="s">
        <v>325</v>
      </c>
    </row>
    <row r="26" spans="1:7" x14ac:dyDescent="0.25">
      <c r="A26" t="s">
        <v>445</v>
      </c>
      <c r="B26" t="s">
        <v>299</v>
      </c>
      <c r="C26" t="s">
        <v>304</v>
      </c>
      <c r="D26" t="s">
        <v>301</v>
      </c>
      <c r="E26">
        <v>2568.1644099999999</v>
      </c>
      <c r="G26" t="s">
        <v>326</v>
      </c>
    </row>
    <row r="27" spans="1:7" x14ac:dyDescent="0.25">
      <c r="A27" t="s">
        <v>444</v>
      </c>
      <c r="B27" t="s">
        <v>299</v>
      </c>
      <c r="C27" t="s">
        <v>304</v>
      </c>
      <c r="D27" t="s">
        <v>302</v>
      </c>
      <c r="E27">
        <v>0.44941999999999999</v>
      </c>
      <c r="G27" t="s">
        <v>327</v>
      </c>
    </row>
    <row r="28" spans="1:7" x14ac:dyDescent="0.25">
      <c r="A28" t="s">
        <v>443</v>
      </c>
      <c r="B28" t="s">
        <v>299</v>
      </c>
      <c r="C28" t="s">
        <v>304</v>
      </c>
      <c r="D28" t="s">
        <v>303</v>
      </c>
      <c r="E28">
        <v>0.20263999999999999</v>
      </c>
      <c r="G28" t="s">
        <v>328</v>
      </c>
    </row>
    <row r="29" spans="1:7" x14ac:dyDescent="0.25">
      <c r="A29" t="s">
        <v>442</v>
      </c>
      <c r="B29" t="s">
        <v>299</v>
      </c>
      <c r="C29" t="s">
        <v>305</v>
      </c>
      <c r="D29" t="s">
        <v>301</v>
      </c>
      <c r="E29">
        <v>2590.46441</v>
      </c>
      <c r="G29" t="s">
        <v>330</v>
      </c>
    </row>
    <row r="30" spans="1:7" x14ac:dyDescent="0.25">
      <c r="A30" t="s">
        <v>441</v>
      </c>
      <c r="B30" t="s">
        <v>299</v>
      </c>
      <c r="C30" t="s">
        <v>305</v>
      </c>
      <c r="D30" t="s">
        <v>302</v>
      </c>
      <c r="E30">
        <v>1.1721600000000001</v>
      </c>
      <c r="G30" t="s">
        <v>331</v>
      </c>
    </row>
    <row r="31" spans="1:7" x14ac:dyDescent="0.25">
      <c r="A31" t="s">
        <v>440</v>
      </c>
      <c r="B31" t="s">
        <v>299</v>
      </c>
      <c r="C31" t="s">
        <v>305</v>
      </c>
      <c r="D31" t="s">
        <v>303</v>
      </c>
      <c r="E31">
        <v>0.2044</v>
      </c>
      <c r="G31" t="s">
        <v>332</v>
      </c>
    </row>
    <row r="32" spans="1:7" x14ac:dyDescent="0.25">
      <c r="A32" t="s">
        <v>439</v>
      </c>
      <c r="B32" t="s">
        <v>299</v>
      </c>
      <c r="C32" t="s">
        <v>306</v>
      </c>
      <c r="D32" t="s">
        <v>301</v>
      </c>
      <c r="E32">
        <v>2939.3609499999998</v>
      </c>
      <c r="G32" t="s">
        <v>294</v>
      </c>
    </row>
    <row r="33" spans="1:7" x14ac:dyDescent="0.25">
      <c r="A33" t="s">
        <v>438</v>
      </c>
      <c r="B33" t="s">
        <v>299</v>
      </c>
      <c r="C33" t="s">
        <v>306</v>
      </c>
      <c r="D33" t="s">
        <v>302</v>
      </c>
      <c r="E33">
        <v>1.5571299999999999</v>
      </c>
      <c r="G33" t="s">
        <v>296</v>
      </c>
    </row>
    <row r="34" spans="1:7" x14ac:dyDescent="0.25">
      <c r="A34" t="s">
        <v>437</v>
      </c>
      <c r="B34" t="s">
        <v>299</v>
      </c>
      <c r="C34" t="s">
        <v>306</v>
      </c>
      <c r="D34" t="s">
        <v>303</v>
      </c>
      <c r="E34">
        <v>0.23030999999999999</v>
      </c>
      <c r="G34" t="s">
        <v>333</v>
      </c>
    </row>
    <row r="35" spans="1:7" x14ac:dyDescent="0.25">
      <c r="A35" t="s">
        <v>436</v>
      </c>
      <c r="B35" t="s">
        <v>299</v>
      </c>
      <c r="C35" t="s">
        <v>295</v>
      </c>
      <c r="D35" t="s">
        <v>301</v>
      </c>
      <c r="E35">
        <v>2568.1644099999999</v>
      </c>
      <c r="G35" t="s">
        <v>455</v>
      </c>
    </row>
    <row r="36" spans="1:7" x14ac:dyDescent="0.25">
      <c r="A36" t="s">
        <v>435</v>
      </c>
      <c r="B36" t="s">
        <v>299</v>
      </c>
      <c r="C36" t="s">
        <v>295</v>
      </c>
      <c r="D36" t="s">
        <v>307</v>
      </c>
      <c r="E36">
        <v>2.04542</v>
      </c>
      <c r="G36" t="s">
        <v>456</v>
      </c>
    </row>
    <row r="37" spans="1:7" x14ac:dyDescent="0.25">
      <c r="A37" t="s">
        <v>434</v>
      </c>
      <c r="B37" t="s">
        <v>299</v>
      </c>
      <c r="C37" t="s">
        <v>295</v>
      </c>
      <c r="D37" t="s">
        <v>303</v>
      </c>
      <c r="E37">
        <v>0.20263999999999999</v>
      </c>
      <c r="G37" t="s">
        <v>457</v>
      </c>
    </row>
    <row r="38" spans="1:7" x14ac:dyDescent="0.25">
      <c r="A38" t="s">
        <v>433</v>
      </c>
      <c r="B38" t="s">
        <v>299</v>
      </c>
      <c r="C38" t="s">
        <v>308</v>
      </c>
      <c r="D38" t="s">
        <v>301</v>
      </c>
      <c r="E38">
        <v>2590.46441</v>
      </c>
    </row>
    <row r="39" spans="1:7" x14ac:dyDescent="0.25">
      <c r="A39" t="s">
        <v>432</v>
      </c>
      <c r="B39" t="s">
        <v>299</v>
      </c>
      <c r="C39" t="s">
        <v>308</v>
      </c>
      <c r="D39" t="s">
        <v>307</v>
      </c>
      <c r="E39">
        <v>2.06318</v>
      </c>
    </row>
    <row r="40" spans="1:7" x14ac:dyDescent="0.25">
      <c r="A40" t="s">
        <v>431</v>
      </c>
      <c r="B40" t="s">
        <v>299</v>
      </c>
      <c r="C40" t="s">
        <v>308</v>
      </c>
      <c r="D40" t="s">
        <v>303</v>
      </c>
      <c r="E40">
        <v>0.2044</v>
      </c>
    </row>
    <row r="41" spans="1:7" x14ac:dyDescent="0.25">
      <c r="A41" t="s">
        <v>430</v>
      </c>
      <c r="B41" t="s">
        <v>299</v>
      </c>
      <c r="C41" t="s">
        <v>309</v>
      </c>
      <c r="D41" t="s">
        <v>301</v>
      </c>
      <c r="E41">
        <v>2578.24647</v>
      </c>
    </row>
    <row r="42" spans="1:7" x14ac:dyDescent="0.25">
      <c r="A42" t="s">
        <v>429</v>
      </c>
      <c r="B42" t="s">
        <v>299</v>
      </c>
      <c r="C42" t="s">
        <v>309</v>
      </c>
      <c r="D42" t="s">
        <v>302</v>
      </c>
      <c r="E42">
        <v>0.94440999999999997</v>
      </c>
    </row>
    <row r="43" spans="1:7" x14ac:dyDescent="0.25">
      <c r="A43" t="s">
        <v>428</v>
      </c>
      <c r="B43" t="s">
        <v>299</v>
      </c>
      <c r="C43" t="s">
        <v>309</v>
      </c>
      <c r="D43" t="s">
        <v>303</v>
      </c>
      <c r="E43">
        <v>0.19917000000000001</v>
      </c>
    </row>
    <row r="44" spans="1:7" x14ac:dyDescent="0.25">
      <c r="A44" t="s">
        <v>427</v>
      </c>
      <c r="B44" t="s">
        <v>299</v>
      </c>
      <c r="C44" t="s">
        <v>310</v>
      </c>
      <c r="D44" t="s">
        <v>301</v>
      </c>
      <c r="E44">
        <v>2997.6323299999999</v>
      </c>
    </row>
    <row r="45" spans="1:7" x14ac:dyDescent="0.25">
      <c r="A45" t="s">
        <v>426</v>
      </c>
      <c r="B45" t="s">
        <v>299</v>
      </c>
      <c r="C45" t="s">
        <v>310</v>
      </c>
      <c r="D45" t="s">
        <v>302</v>
      </c>
      <c r="E45">
        <v>1.5435700000000001</v>
      </c>
    </row>
    <row r="46" spans="1:7" x14ac:dyDescent="0.25">
      <c r="A46" t="s">
        <v>425</v>
      </c>
      <c r="B46" t="s">
        <v>299</v>
      </c>
      <c r="C46" t="s">
        <v>310</v>
      </c>
      <c r="D46" t="s">
        <v>303</v>
      </c>
      <c r="E46">
        <v>0.23257</v>
      </c>
    </row>
    <row r="47" spans="1:7" x14ac:dyDescent="0.25">
      <c r="A47" t="s">
        <v>424</v>
      </c>
      <c r="B47" t="s">
        <v>311</v>
      </c>
      <c r="C47" t="s">
        <v>312</v>
      </c>
      <c r="D47" t="s">
        <v>301</v>
      </c>
      <c r="E47">
        <v>3193.6948000000002</v>
      </c>
    </row>
    <row r="48" spans="1:7" x14ac:dyDescent="0.25">
      <c r="A48" t="s">
        <v>423</v>
      </c>
      <c r="B48" t="s">
        <v>311</v>
      </c>
      <c r="C48" t="s">
        <v>312</v>
      </c>
      <c r="D48" t="s">
        <v>302</v>
      </c>
      <c r="E48">
        <v>2.3311600000000001</v>
      </c>
    </row>
    <row r="49" spans="1:5" x14ac:dyDescent="0.25">
      <c r="A49" t="s">
        <v>422</v>
      </c>
      <c r="B49" t="s">
        <v>311</v>
      </c>
      <c r="C49" t="s">
        <v>312</v>
      </c>
      <c r="D49" t="s">
        <v>303</v>
      </c>
      <c r="E49">
        <v>0.25666</v>
      </c>
    </row>
    <row r="50" spans="1:5" x14ac:dyDescent="0.25">
      <c r="A50" t="s">
        <v>421</v>
      </c>
      <c r="B50" t="s">
        <v>311</v>
      </c>
      <c r="C50" t="s">
        <v>313</v>
      </c>
      <c r="D50" t="s">
        <v>301</v>
      </c>
      <c r="E50">
        <v>3178.3652000000002</v>
      </c>
    </row>
    <row r="51" spans="1:5" x14ac:dyDescent="0.25">
      <c r="A51" t="s">
        <v>420</v>
      </c>
      <c r="B51" t="s">
        <v>311</v>
      </c>
      <c r="C51" t="s">
        <v>313</v>
      </c>
      <c r="D51" t="s">
        <v>302</v>
      </c>
      <c r="E51">
        <v>2.5426899999999999</v>
      </c>
    </row>
    <row r="52" spans="1:5" x14ac:dyDescent="0.25">
      <c r="A52" t="s">
        <v>419</v>
      </c>
      <c r="B52" t="s">
        <v>311</v>
      </c>
      <c r="C52" t="s">
        <v>313</v>
      </c>
      <c r="D52" t="s">
        <v>303</v>
      </c>
      <c r="E52">
        <v>0.26061000000000001</v>
      </c>
    </row>
    <row r="53" spans="1:5" x14ac:dyDescent="0.25">
      <c r="A53" t="s">
        <v>418</v>
      </c>
      <c r="B53" t="s">
        <v>311</v>
      </c>
      <c r="C53" t="s">
        <v>314</v>
      </c>
      <c r="D53" t="s">
        <v>301</v>
      </c>
      <c r="E53">
        <v>3165.0418100000002</v>
      </c>
    </row>
    <row r="54" spans="1:5" x14ac:dyDescent="0.25">
      <c r="A54" t="s">
        <v>417</v>
      </c>
      <c r="B54" t="s">
        <v>311</v>
      </c>
      <c r="C54" t="s">
        <v>314</v>
      </c>
      <c r="D54" t="s">
        <v>302</v>
      </c>
      <c r="E54">
        <v>2.5401500000000001</v>
      </c>
    </row>
    <row r="55" spans="1:5" x14ac:dyDescent="0.25">
      <c r="A55" t="s">
        <v>416</v>
      </c>
      <c r="B55" t="s">
        <v>311</v>
      </c>
      <c r="C55" t="s">
        <v>314</v>
      </c>
      <c r="D55" t="s">
        <v>303</v>
      </c>
      <c r="E55">
        <v>0.25974999999999998</v>
      </c>
    </row>
    <row r="56" spans="1:5" x14ac:dyDescent="0.25">
      <c r="A56" t="s">
        <v>415</v>
      </c>
      <c r="B56" t="s">
        <v>311</v>
      </c>
      <c r="C56" t="s">
        <v>315</v>
      </c>
      <c r="D56" t="s">
        <v>301</v>
      </c>
      <c r="E56">
        <v>3014.0946199999998</v>
      </c>
    </row>
    <row r="57" spans="1:5" x14ac:dyDescent="0.25">
      <c r="A57" t="s">
        <v>414</v>
      </c>
      <c r="B57" t="s">
        <v>311</v>
      </c>
      <c r="C57" t="s">
        <v>315</v>
      </c>
      <c r="D57" t="s">
        <v>302</v>
      </c>
      <c r="E57">
        <v>2.5127899999999999</v>
      </c>
    </row>
    <row r="58" spans="1:5" x14ac:dyDescent="0.25">
      <c r="A58" t="s">
        <v>413</v>
      </c>
      <c r="B58" t="s">
        <v>311</v>
      </c>
      <c r="C58" t="s">
        <v>315</v>
      </c>
      <c r="D58" t="s">
        <v>303</v>
      </c>
      <c r="E58">
        <v>0.25402999999999998</v>
      </c>
    </row>
    <row r="59" spans="1:5" x14ac:dyDescent="0.25">
      <c r="A59" t="s">
        <v>412</v>
      </c>
      <c r="B59" t="s">
        <v>311</v>
      </c>
      <c r="C59" t="s">
        <v>316</v>
      </c>
      <c r="D59" t="s">
        <v>301</v>
      </c>
      <c r="E59">
        <v>3203.9114300000001</v>
      </c>
    </row>
    <row r="60" spans="1:5" x14ac:dyDescent="0.25">
      <c r="A60" t="s">
        <v>411</v>
      </c>
      <c r="B60" t="s">
        <v>311</v>
      </c>
      <c r="C60" t="s">
        <v>316</v>
      </c>
      <c r="D60" t="s">
        <v>302</v>
      </c>
      <c r="E60">
        <v>2.6615500000000001</v>
      </c>
    </row>
    <row r="61" spans="1:5" x14ac:dyDescent="0.25">
      <c r="A61" t="s">
        <v>410</v>
      </c>
      <c r="B61" t="s">
        <v>311</v>
      </c>
      <c r="C61" t="s">
        <v>316</v>
      </c>
      <c r="D61" t="s">
        <v>303</v>
      </c>
      <c r="E61">
        <v>0.26807999999999998</v>
      </c>
    </row>
    <row r="62" spans="1:5" x14ac:dyDescent="0.25">
      <c r="A62" t="s">
        <v>409</v>
      </c>
      <c r="B62" t="s">
        <v>311</v>
      </c>
      <c r="C62" t="s">
        <v>317</v>
      </c>
      <c r="D62" t="s">
        <v>301</v>
      </c>
      <c r="E62">
        <v>3228.8901900000001</v>
      </c>
    </row>
    <row r="63" spans="1:5" x14ac:dyDescent="0.25">
      <c r="A63" t="s">
        <v>408</v>
      </c>
      <c r="B63" t="s">
        <v>311</v>
      </c>
      <c r="C63" t="s">
        <v>317</v>
      </c>
      <c r="D63" t="s">
        <v>302</v>
      </c>
      <c r="E63">
        <v>3.1749299999999998</v>
      </c>
    </row>
    <row r="64" spans="1:5" x14ac:dyDescent="0.25">
      <c r="A64" t="s">
        <v>407</v>
      </c>
      <c r="B64" t="s">
        <v>311</v>
      </c>
      <c r="C64" t="s">
        <v>317</v>
      </c>
      <c r="D64" t="s">
        <v>303</v>
      </c>
      <c r="E64">
        <v>0.28522999999999998</v>
      </c>
    </row>
    <row r="65" spans="1:5" x14ac:dyDescent="0.25">
      <c r="A65" t="s">
        <v>406</v>
      </c>
      <c r="B65" t="s">
        <v>311</v>
      </c>
      <c r="C65" t="s">
        <v>318</v>
      </c>
      <c r="D65" t="s">
        <v>301</v>
      </c>
      <c r="E65">
        <v>3226.5785900000001</v>
      </c>
    </row>
    <row r="66" spans="1:5" x14ac:dyDescent="0.25">
      <c r="A66" t="s">
        <v>405</v>
      </c>
      <c r="B66" t="s">
        <v>311</v>
      </c>
      <c r="C66" t="s">
        <v>318</v>
      </c>
      <c r="D66" t="s">
        <v>302</v>
      </c>
      <c r="E66">
        <v>2.7554099999999999</v>
      </c>
    </row>
    <row r="67" spans="1:5" x14ac:dyDescent="0.25">
      <c r="A67" t="s">
        <v>404</v>
      </c>
      <c r="B67" t="s">
        <v>311</v>
      </c>
      <c r="C67" t="s">
        <v>318</v>
      </c>
      <c r="D67" t="s">
        <v>303</v>
      </c>
      <c r="E67">
        <v>0.27287</v>
      </c>
    </row>
    <row r="68" spans="1:5" x14ac:dyDescent="0.25">
      <c r="A68" t="s">
        <v>403</v>
      </c>
      <c r="B68" t="s">
        <v>311</v>
      </c>
      <c r="C68" t="s">
        <v>319</v>
      </c>
      <c r="D68" t="s">
        <v>301</v>
      </c>
      <c r="E68">
        <v>3180.9999200000002</v>
      </c>
    </row>
    <row r="69" spans="1:5" x14ac:dyDescent="0.25">
      <c r="A69" t="s">
        <v>402</v>
      </c>
      <c r="B69" t="s">
        <v>311</v>
      </c>
      <c r="C69" t="s">
        <v>319</v>
      </c>
      <c r="D69" t="s">
        <v>302</v>
      </c>
      <c r="E69">
        <v>2.7493400000000001</v>
      </c>
    </row>
    <row r="70" spans="1:5" x14ac:dyDescent="0.25">
      <c r="A70" t="s">
        <v>401</v>
      </c>
      <c r="B70" t="s">
        <v>311</v>
      </c>
      <c r="C70" t="s">
        <v>319</v>
      </c>
      <c r="D70" t="s">
        <v>303</v>
      </c>
      <c r="E70">
        <v>0.28100000000000003</v>
      </c>
    </row>
    <row r="71" spans="1:5" x14ac:dyDescent="0.25">
      <c r="A71" t="s">
        <v>400</v>
      </c>
      <c r="B71" t="s">
        <v>311</v>
      </c>
      <c r="C71" t="s">
        <v>320</v>
      </c>
      <c r="D71" t="s">
        <v>301</v>
      </c>
      <c r="E71">
        <v>3142.3789000000002</v>
      </c>
    </row>
    <row r="72" spans="1:5" x14ac:dyDescent="0.25">
      <c r="A72" t="s">
        <v>399</v>
      </c>
      <c r="B72" t="s">
        <v>311</v>
      </c>
      <c r="C72" t="s">
        <v>320</v>
      </c>
      <c r="D72" t="s">
        <v>302</v>
      </c>
      <c r="E72">
        <v>2.1189399999999998</v>
      </c>
    </row>
    <row r="73" spans="1:5" x14ac:dyDescent="0.25">
      <c r="A73" t="s">
        <v>398</v>
      </c>
      <c r="B73" t="s">
        <v>311</v>
      </c>
      <c r="C73" t="s">
        <v>320</v>
      </c>
      <c r="D73" t="s">
        <v>303</v>
      </c>
      <c r="E73">
        <v>0.24890999999999999</v>
      </c>
    </row>
    <row r="74" spans="1:5" x14ac:dyDescent="0.25">
      <c r="A74" t="s">
        <v>397</v>
      </c>
      <c r="B74" t="s">
        <v>311</v>
      </c>
      <c r="C74" t="s">
        <v>321</v>
      </c>
      <c r="D74" t="s">
        <v>301</v>
      </c>
      <c r="E74">
        <v>2778.5293499999998</v>
      </c>
    </row>
    <row r="75" spans="1:5" x14ac:dyDescent="0.25">
      <c r="A75" t="s">
        <v>396</v>
      </c>
      <c r="B75" t="s">
        <v>311</v>
      </c>
      <c r="C75" t="s">
        <v>321</v>
      </c>
      <c r="D75" t="s">
        <v>302</v>
      </c>
      <c r="E75">
        <v>2.0844</v>
      </c>
    </row>
    <row r="76" spans="1:5" x14ac:dyDescent="0.25">
      <c r="A76" t="s">
        <v>395</v>
      </c>
      <c r="B76" t="s">
        <v>311</v>
      </c>
      <c r="C76" t="s">
        <v>321</v>
      </c>
      <c r="D76" t="s">
        <v>303</v>
      </c>
      <c r="E76">
        <v>0.2324</v>
      </c>
    </row>
    <row r="77" spans="1:5" x14ac:dyDescent="0.25">
      <c r="A77" t="s">
        <v>394</v>
      </c>
      <c r="B77" t="s">
        <v>311</v>
      </c>
      <c r="C77" t="s">
        <v>322</v>
      </c>
      <c r="D77" t="s">
        <v>301</v>
      </c>
      <c r="E77">
        <v>3154.0821299999998</v>
      </c>
    </row>
    <row r="78" spans="1:5" x14ac:dyDescent="0.25">
      <c r="A78" t="s">
        <v>393</v>
      </c>
      <c r="B78" t="s">
        <v>311</v>
      </c>
      <c r="C78" t="s">
        <v>322</v>
      </c>
      <c r="D78" t="s">
        <v>302</v>
      </c>
      <c r="E78">
        <v>2.35372</v>
      </c>
    </row>
    <row r="79" spans="1:5" x14ac:dyDescent="0.25">
      <c r="A79" t="s">
        <v>392</v>
      </c>
      <c r="B79" t="s">
        <v>311</v>
      </c>
      <c r="C79" t="s">
        <v>322</v>
      </c>
      <c r="D79" t="s">
        <v>303</v>
      </c>
      <c r="E79">
        <v>0.25459999999999999</v>
      </c>
    </row>
    <row r="80" spans="1:5" x14ac:dyDescent="0.25">
      <c r="A80" t="s">
        <v>391</v>
      </c>
      <c r="B80" t="s">
        <v>311</v>
      </c>
      <c r="C80" t="s">
        <v>323</v>
      </c>
      <c r="D80" t="s">
        <v>301</v>
      </c>
      <c r="E80">
        <v>3228.8901900000001</v>
      </c>
    </row>
    <row r="81" spans="1:5" x14ac:dyDescent="0.25">
      <c r="A81" t="s">
        <v>390</v>
      </c>
      <c r="B81" t="s">
        <v>311</v>
      </c>
      <c r="C81" t="s">
        <v>323</v>
      </c>
      <c r="D81" t="s">
        <v>302</v>
      </c>
      <c r="E81">
        <v>3.1749299999999998</v>
      </c>
    </row>
    <row r="82" spans="1:5" x14ac:dyDescent="0.25">
      <c r="A82" t="s">
        <v>389</v>
      </c>
      <c r="B82" t="s">
        <v>311</v>
      </c>
      <c r="C82" t="s">
        <v>323</v>
      </c>
      <c r="D82" t="s">
        <v>303</v>
      </c>
      <c r="E82">
        <v>0.28522999999999998</v>
      </c>
    </row>
    <row r="83" spans="1:5" x14ac:dyDescent="0.25">
      <c r="A83" t="s">
        <v>388</v>
      </c>
      <c r="B83" t="s">
        <v>311</v>
      </c>
      <c r="C83" t="s">
        <v>324</v>
      </c>
      <c r="D83" t="s">
        <v>301</v>
      </c>
      <c r="E83">
        <v>3226.5785900000001</v>
      </c>
    </row>
    <row r="84" spans="1:5" x14ac:dyDescent="0.25">
      <c r="A84" t="s">
        <v>387</v>
      </c>
      <c r="B84" t="s">
        <v>311</v>
      </c>
      <c r="C84" t="s">
        <v>324</v>
      </c>
      <c r="D84" t="s">
        <v>302</v>
      </c>
      <c r="E84">
        <v>2.7554099999999999</v>
      </c>
    </row>
    <row r="85" spans="1:5" x14ac:dyDescent="0.25">
      <c r="A85" t="s">
        <v>386</v>
      </c>
      <c r="B85" t="s">
        <v>311</v>
      </c>
      <c r="C85" t="s">
        <v>324</v>
      </c>
      <c r="D85" t="s">
        <v>303</v>
      </c>
      <c r="E85">
        <v>0.27287</v>
      </c>
    </row>
    <row r="86" spans="1:5" x14ac:dyDescent="0.25">
      <c r="A86" t="s">
        <v>385</v>
      </c>
      <c r="B86" t="s">
        <v>311</v>
      </c>
      <c r="C86" t="s">
        <v>325</v>
      </c>
      <c r="D86" t="s">
        <v>301</v>
      </c>
      <c r="E86">
        <v>2944.3209299999999</v>
      </c>
    </row>
    <row r="87" spans="1:5" x14ac:dyDescent="0.25">
      <c r="A87" t="s">
        <v>384</v>
      </c>
      <c r="B87" t="s">
        <v>311</v>
      </c>
      <c r="C87" t="s">
        <v>325</v>
      </c>
      <c r="D87" t="s">
        <v>302</v>
      </c>
    </row>
    <row r="88" spans="1:5" x14ac:dyDescent="0.25">
      <c r="A88" t="s">
        <v>383</v>
      </c>
      <c r="B88" t="s">
        <v>311</v>
      </c>
      <c r="C88" t="s">
        <v>325</v>
      </c>
      <c r="D88" t="s">
        <v>303</v>
      </c>
      <c r="E88">
        <v>0.25961000000000001</v>
      </c>
    </row>
    <row r="89" spans="1:5" x14ac:dyDescent="0.25">
      <c r="A89" t="s">
        <v>382</v>
      </c>
      <c r="B89" t="s">
        <v>311</v>
      </c>
      <c r="C89" t="s">
        <v>326</v>
      </c>
      <c r="D89" t="s">
        <v>301</v>
      </c>
      <c r="E89">
        <v>3219.37916</v>
      </c>
    </row>
    <row r="90" spans="1:5" x14ac:dyDescent="0.25">
      <c r="A90" t="s">
        <v>381</v>
      </c>
      <c r="B90" t="s">
        <v>311</v>
      </c>
      <c r="C90" t="s">
        <v>326</v>
      </c>
      <c r="D90" t="s">
        <v>302</v>
      </c>
      <c r="E90">
        <v>2.7492299999999998</v>
      </c>
    </row>
    <row r="91" spans="1:5" x14ac:dyDescent="0.25">
      <c r="A91" t="s">
        <v>380</v>
      </c>
      <c r="B91" t="s">
        <v>311</v>
      </c>
      <c r="C91" t="s">
        <v>326</v>
      </c>
      <c r="D91" t="s">
        <v>303</v>
      </c>
      <c r="E91">
        <v>0.27457999999999999</v>
      </c>
    </row>
    <row r="92" spans="1:5" x14ac:dyDescent="0.25">
      <c r="A92" t="s">
        <v>379</v>
      </c>
      <c r="B92" t="s">
        <v>311</v>
      </c>
      <c r="C92" t="s">
        <v>327</v>
      </c>
      <c r="D92" t="s">
        <v>301</v>
      </c>
      <c r="E92">
        <v>3245.3044100000002</v>
      </c>
    </row>
    <row r="93" spans="1:5" x14ac:dyDescent="0.25">
      <c r="A93" t="s">
        <v>378</v>
      </c>
      <c r="B93" t="s">
        <v>311</v>
      </c>
      <c r="C93" t="s">
        <v>327</v>
      </c>
      <c r="D93" t="s">
        <v>302</v>
      </c>
      <c r="E93">
        <v>2.7713899999999998</v>
      </c>
    </row>
    <row r="94" spans="1:5" x14ac:dyDescent="0.25">
      <c r="A94" t="s">
        <v>377</v>
      </c>
      <c r="B94" t="s">
        <v>311</v>
      </c>
      <c r="C94" t="s">
        <v>327</v>
      </c>
      <c r="D94" t="s">
        <v>303</v>
      </c>
      <c r="E94">
        <v>0.27445999999999998</v>
      </c>
    </row>
    <row r="95" spans="1:5" x14ac:dyDescent="0.25">
      <c r="A95" t="s">
        <v>376</v>
      </c>
      <c r="B95" t="s">
        <v>311</v>
      </c>
      <c r="C95" t="s">
        <v>328</v>
      </c>
      <c r="D95" t="s">
        <v>301</v>
      </c>
      <c r="E95">
        <v>3154.7533400000002</v>
      </c>
    </row>
    <row r="96" spans="1:5" x14ac:dyDescent="0.25">
      <c r="A96" t="s">
        <v>375</v>
      </c>
      <c r="B96" t="s">
        <v>311</v>
      </c>
      <c r="C96" t="s">
        <v>328</v>
      </c>
      <c r="D96" t="s">
        <v>302</v>
      </c>
      <c r="E96">
        <v>3.10202</v>
      </c>
    </row>
    <row r="97" spans="1:5" x14ac:dyDescent="0.25">
      <c r="A97" t="s">
        <v>374</v>
      </c>
      <c r="B97" t="s">
        <v>311</v>
      </c>
      <c r="C97" t="s">
        <v>328</v>
      </c>
      <c r="D97" t="s">
        <v>303</v>
      </c>
      <c r="E97">
        <v>0.27868999999999999</v>
      </c>
    </row>
    <row r="98" spans="1:5" x14ac:dyDescent="0.25">
      <c r="A98" t="s">
        <v>373</v>
      </c>
      <c r="B98" t="s">
        <v>329</v>
      </c>
      <c r="C98" t="s">
        <v>330</v>
      </c>
      <c r="D98" t="s">
        <v>301</v>
      </c>
      <c r="E98">
        <v>2399.4399400000002</v>
      </c>
    </row>
    <row r="99" spans="1:5" x14ac:dyDescent="0.25">
      <c r="A99" t="s">
        <v>372</v>
      </c>
      <c r="B99" t="s">
        <v>329</v>
      </c>
      <c r="C99" t="s">
        <v>330</v>
      </c>
      <c r="D99" t="s">
        <v>303</v>
      </c>
      <c r="E99">
        <v>0.34001999999999999</v>
      </c>
    </row>
    <row r="100" spans="1:5" x14ac:dyDescent="0.25">
      <c r="A100" t="s">
        <v>371</v>
      </c>
      <c r="B100" t="s">
        <v>329</v>
      </c>
      <c r="C100" t="s">
        <v>331</v>
      </c>
      <c r="D100" t="s">
        <v>301</v>
      </c>
      <c r="E100">
        <v>2262.1144800000002</v>
      </c>
    </row>
    <row r="101" spans="1:5" x14ac:dyDescent="0.25">
      <c r="A101" t="s">
        <v>370</v>
      </c>
      <c r="B101" t="s">
        <v>329</v>
      </c>
      <c r="C101" t="s">
        <v>331</v>
      </c>
      <c r="D101" t="s">
        <v>303</v>
      </c>
      <c r="E101">
        <v>0.33367999999999998</v>
      </c>
    </row>
    <row r="102" spans="1:5" x14ac:dyDescent="0.25">
      <c r="A102" t="s">
        <v>369</v>
      </c>
      <c r="B102" t="s">
        <v>329</v>
      </c>
      <c r="C102" t="s">
        <v>332</v>
      </c>
      <c r="D102" t="s">
        <v>301</v>
      </c>
      <c r="E102">
        <v>2904.9523399999998</v>
      </c>
    </row>
    <row r="103" spans="1:5" x14ac:dyDescent="0.25">
      <c r="A103" t="s">
        <v>368</v>
      </c>
      <c r="B103" t="s">
        <v>329</v>
      </c>
      <c r="C103" t="s">
        <v>332</v>
      </c>
      <c r="D103" t="s">
        <v>303</v>
      </c>
      <c r="E103">
        <v>0.36548999999999998</v>
      </c>
    </row>
    <row r="104" spans="1:5" x14ac:dyDescent="0.25">
      <c r="A104" t="s">
        <v>367</v>
      </c>
      <c r="B104" t="s">
        <v>329</v>
      </c>
      <c r="C104" t="s">
        <v>294</v>
      </c>
      <c r="D104" t="s">
        <v>301</v>
      </c>
      <c r="E104">
        <v>3164.65002</v>
      </c>
    </row>
    <row r="105" spans="1:5" x14ac:dyDescent="0.25">
      <c r="A105" t="s">
        <v>366</v>
      </c>
      <c r="B105" t="s">
        <v>329</v>
      </c>
      <c r="C105" t="s">
        <v>294</v>
      </c>
      <c r="D105" t="s">
        <v>303</v>
      </c>
      <c r="E105">
        <v>0.37674999999999997</v>
      </c>
    </row>
    <row r="106" spans="1:5" x14ac:dyDescent="0.25">
      <c r="A106" t="s">
        <v>365</v>
      </c>
      <c r="B106" t="s">
        <v>329</v>
      </c>
      <c r="C106" t="s">
        <v>296</v>
      </c>
      <c r="D106" t="s">
        <v>301</v>
      </c>
      <c r="E106">
        <v>3386.57168</v>
      </c>
    </row>
    <row r="107" spans="1:5" x14ac:dyDescent="0.25">
      <c r="A107" t="s">
        <v>364</v>
      </c>
      <c r="B107" t="s">
        <v>329</v>
      </c>
      <c r="C107" t="s">
        <v>296</v>
      </c>
      <c r="D107" t="s">
        <v>303</v>
      </c>
      <c r="E107">
        <v>0.35886000000000001</v>
      </c>
    </row>
    <row r="108" spans="1:5" x14ac:dyDescent="0.25">
      <c r="A108" t="s">
        <v>363</v>
      </c>
      <c r="B108" t="s">
        <v>329</v>
      </c>
      <c r="C108" t="s">
        <v>333</v>
      </c>
      <c r="D108" t="s">
        <v>301</v>
      </c>
      <c r="E108">
        <v>2258.5866999999998</v>
      </c>
    </row>
    <row r="109" spans="1:5" x14ac:dyDescent="0.25">
      <c r="A109" t="s">
        <v>362</v>
      </c>
      <c r="B109" t="s">
        <v>329</v>
      </c>
      <c r="C109" t="s">
        <v>333</v>
      </c>
      <c r="D109" t="s">
        <v>303</v>
      </c>
      <c r="E109">
        <v>0.33367999999999998</v>
      </c>
    </row>
  </sheetData>
  <pageMargins left="0.7" right="0.7" top="0.75" bottom="0.75" header="0.3" footer="0.3"/>
  <pageSetup orientation="portrait" r:id="rId1"/>
  <extLst>
    <ext xmlns:x14="http://schemas.microsoft.com/office/spreadsheetml/2009/9/main" uri="{78C0D931-6437-407d-A8EE-F0AAD7539E65}">
      <x14:conditionalFormattings>
        <x14:conditionalFormatting xmlns:xm="http://schemas.microsoft.com/office/excel/2006/main">
          <x14:cfRule type="expression" priority="12" id="{9DBD2C52-36E7-4CE6-901F-0A324E6DCF57}">
            <xm:f>COUNTIF('SIMPLEST - PER WEIGHT'!$E$15:$E$41,$E$9)</xm:f>
            <x14:dxf>
              <font>
                <b/>
                <i val="0"/>
                <color rgb="FFFF0000"/>
              </font>
              <fill>
                <patternFill>
                  <bgColor rgb="FFFFFF00"/>
                </patternFill>
              </fill>
            </x14:dxf>
          </x14:cfRule>
          <xm:sqref>E9</xm:sqref>
        </x14:conditionalFormatting>
        <x14:conditionalFormatting xmlns:xm="http://schemas.microsoft.com/office/excel/2006/main">
          <x14:cfRule type="expression" priority="11" id="{60D52CCB-7EA9-4436-A36B-3940BF092179}">
            <xm:f>COUNTIF('SIMPLEST - PER WEIGHT'!$E$15:$E$41,$E$10)</xm:f>
            <x14:dxf>
              <font>
                <b/>
                <i val="0"/>
                <color rgb="FFFF0000"/>
              </font>
              <fill>
                <patternFill>
                  <bgColor rgb="FFFFFF00"/>
                </patternFill>
              </fill>
            </x14:dxf>
          </x14:cfRule>
          <xm:sqref>E10</xm:sqref>
        </x14:conditionalFormatting>
        <x14:conditionalFormatting xmlns:xm="http://schemas.microsoft.com/office/excel/2006/main">
          <x14:cfRule type="expression" priority="10" id="{99D8901C-5FF2-4431-A7E3-22FDBDB95262}">
            <xm:f>COUNTIF('SIMPLEST - PER WEIGHT'!$E$15:$E$41,$E$11)</xm:f>
            <x14:dxf>
              <font>
                <b/>
                <i val="0"/>
                <color rgb="FFFF0000"/>
              </font>
              <fill>
                <patternFill>
                  <bgColor rgb="FFFFFF00"/>
                </patternFill>
              </fill>
            </x14:dxf>
          </x14:cfRule>
          <xm:sqref>E11</xm:sqref>
        </x14:conditionalFormatting>
        <x14:conditionalFormatting xmlns:xm="http://schemas.microsoft.com/office/excel/2006/main">
          <x14:cfRule type="expression" priority="9" id="{DF42B3F5-6E56-4C89-A0A9-7D44FDE42825}">
            <xm:f>COUNTIF('SIMPLEST - PER WEIGHT'!$E$15:$E$41,$E$12)</xm:f>
            <x14:dxf>
              <font>
                <b/>
                <i val="0"/>
                <color rgb="FFFF0000"/>
              </font>
              <fill>
                <patternFill>
                  <bgColor rgb="FFFFFF00"/>
                </patternFill>
              </fill>
            </x14:dxf>
          </x14:cfRule>
          <xm:sqref>E12</xm:sqref>
        </x14:conditionalFormatting>
        <x14:conditionalFormatting xmlns:xm="http://schemas.microsoft.com/office/excel/2006/main">
          <x14:cfRule type="expression" priority="8" id="{1D3F5E50-0BE9-46DE-AD83-96E93E5282A5}">
            <xm:f>COUNTIF('SIMPLEST - PER WEIGHT'!$E$15:$E$41,$E$14)</xm:f>
            <x14:dxf>
              <font>
                <b/>
                <i val="0"/>
                <color rgb="FFFF0000"/>
              </font>
              <fill>
                <patternFill>
                  <bgColor rgb="FFFFFF00"/>
                </patternFill>
              </fill>
            </x14:dxf>
          </x14:cfRule>
          <xm:sqref>E14</xm:sqref>
        </x14:conditionalFormatting>
        <x14:conditionalFormatting xmlns:xm="http://schemas.microsoft.com/office/excel/2006/main">
          <x14:cfRule type="expression" priority="7" id="{C256A20D-9645-4EE2-93BE-29182528A788}">
            <xm:f>COUNTIF('SIMPLEST - PER WEIGHT'!$E$15:$E$41,$E$15)</xm:f>
            <x14:dxf>
              <font>
                <b/>
                <i val="0"/>
                <color rgb="FFFF0000"/>
              </font>
              <fill>
                <patternFill>
                  <bgColor rgb="FFFFFF00"/>
                </patternFill>
              </fill>
            </x14:dxf>
          </x14:cfRule>
          <xm:sqref>E15</xm:sqref>
        </x14:conditionalFormatting>
        <x14:conditionalFormatting xmlns:xm="http://schemas.microsoft.com/office/excel/2006/main">
          <x14:cfRule type="expression" priority="6" id="{E818EA08-46EF-44B1-B0E0-B0CCDE8C8E08}">
            <xm:f>COUNTIF('SIMPLEST - PER WEIGHT'!$E$15:$E$41,$E$16)</xm:f>
            <x14:dxf>
              <font>
                <b/>
                <i val="0"/>
                <color rgb="FFFF0000"/>
              </font>
              <fill>
                <patternFill>
                  <bgColor rgb="FFFFFF00"/>
                </patternFill>
              </fill>
            </x14:dxf>
          </x14:cfRule>
          <xm:sqref>E16</xm:sqref>
        </x14:conditionalFormatting>
        <x14:conditionalFormatting xmlns:xm="http://schemas.microsoft.com/office/excel/2006/main">
          <x14:cfRule type="expression" priority="5" id="{56DC980E-FA6E-46E1-9A41-7DD1D575BB5C}">
            <xm:f>COUNTIF('SIMPLEST - PER WEIGHT'!$E$15:$E$41,$E$17)</xm:f>
            <x14:dxf>
              <font>
                <b/>
                <i val="0"/>
                <color rgb="FFFF0000"/>
              </font>
              <fill>
                <patternFill>
                  <bgColor rgb="FFFFFF00"/>
                </patternFill>
              </fill>
            </x14:dxf>
          </x14:cfRule>
          <xm:sqref>E17</xm:sqref>
        </x14:conditionalFormatting>
        <x14:conditionalFormatting xmlns:xm="http://schemas.microsoft.com/office/excel/2006/main">
          <x14:cfRule type="expression" priority="4" id="{6707AAB3-B0F8-45D1-A6FF-3347DC1B7C57}">
            <xm:f>COUNTIF('SIMPLEST - PER WEIGHT'!$E$15:$E$41,$E$19)</xm:f>
            <x14:dxf>
              <font>
                <b/>
                <i val="0"/>
                <color rgb="FFFF0000"/>
              </font>
              <fill>
                <patternFill>
                  <bgColor rgb="FFFFFF00"/>
                </patternFill>
              </fill>
            </x14:dxf>
          </x14:cfRule>
          <xm:sqref>E19</xm:sqref>
        </x14:conditionalFormatting>
        <x14:conditionalFormatting xmlns:xm="http://schemas.microsoft.com/office/excel/2006/main">
          <x14:cfRule type="expression" priority="3" id="{5970A69E-1BAE-4C3A-9D45-0D3BE87F4069}">
            <xm:f>COUNTIF('SIMPLEST - PER WEIGHT'!$E$15:$E$41,$E$20)</xm:f>
            <x14:dxf>
              <font>
                <b/>
                <i val="0"/>
                <color rgb="FFFF0000"/>
              </font>
              <fill>
                <patternFill>
                  <bgColor rgb="FFFFFF00"/>
                </patternFill>
              </fill>
            </x14:dxf>
          </x14:cfRule>
          <xm:sqref>E20</xm:sqref>
        </x14:conditionalFormatting>
        <x14:conditionalFormatting xmlns:xm="http://schemas.microsoft.com/office/excel/2006/main">
          <x14:cfRule type="expression" priority="2" id="{FDBB77C7-9EEE-4870-8BA4-A984BE01E38A}">
            <xm:f>COUNTIF('SIMPLEST - PER WEIGHT'!$E$15:$E$41,$E$21)</xm:f>
            <x14:dxf>
              <font>
                <b/>
                <i val="0"/>
                <color rgb="FFFF0000"/>
              </font>
              <fill>
                <patternFill>
                  <bgColor rgb="FFFFFF00"/>
                </patternFill>
              </fill>
            </x14:dxf>
          </x14:cfRule>
          <xm:sqref>E21</xm:sqref>
        </x14:conditionalFormatting>
        <x14:conditionalFormatting xmlns:xm="http://schemas.microsoft.com/office/excel/2006/main">
          <x14:cfRule type="expression" priority="1" id="{4B0B508B-DC62-4A77-8A63-BB2BC5076B63}">
            <xm:f>COUNTIF('SIMPLEST - PER WEIGHT'!$E$15:$E$41,$E$22)</xm:f>
            <x14:dxf>
              <font>
                <b/>
                <i val="0"/>
                <color rgb="FFFF0000"/>
              </font>
              <fill>
                <patternFill>
                  <bgColor rgb="FFFFFF00"/>
                </patternFill>
              </fill>
            </x14:dxf>
          </x14:cfRule>
          <xm:sqref>E22</xm:sqref>
        </x14:conditionalFormatting>
      </x14:conditionalFormatting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A0C6C0-AA10-4BFB-9309-7FA7F3FB8CB7}">
  <sheetPr>
    <tabColor theme="2" tint="-9.9978637043366805E-2"/>
  </sheetPr>
  <dimension ref="B2:J129"/>
  <sheetViews>
    <sheetView workbookViewId="0">
      <pane xSplit="2" ySplit="2" topLeftCell="C111" activePane="bottomRight" state="frozen"/>
      <selection pane="topRight" activeCell="C1" sqref="C1"/>
      <selection pane="bottomLeft" activeCell="A3" sqref="A3"/>
      <selection pane="bottomRight" activeCell="C129" sqref="C129"/>
    </sheetView>
  </sheetViews>
  <sheetFormatPr defaultRowHeight="15" x14ac:dyDescent="0.25"/>
  <cols>
    <col min="5" max="5" width="57.28515625" bestFit="1" customWidth="1"/>
    <col min="6" max="6" width="60.42578125" customWidth="1"/>
  </cols>
  <sheetData>
    <row r="2" spans="2:10" x14ac:dyDescent="0.25">
      <c r="B2" s="1" t="s">
        <v>30</v>
      </c>
      <c r="C2" s="1" t="s">
        <v>31</v>
      </c>
      <c r="D2" s="1" t="s">
        <v>32</v>
      </c>
      <c r="E2" s="1" t="s">
        <v>33</v>
      </c>
      <c r="F2" s="1" t="s">
        <v>34</v>
      </c>
      <c r="H2" s="1" t="s">
        <v>286</v>
      </c>
    </row>
    <row r="3" spans="2:10" x14ac:dyDescent="0.25">
      <c r="B3" t="s">
        <v>355</v>
      </c>
      <c r="H3" t="s">
        <v>354</v>
      </c>
      <c r="I3" t="s">
        <v>288</v>
      </c>
      <c r="J3" t="s">
        <v>291</v>
      </c>
    </row>
    <row r="4" spans="2:10" x14ac:dyDescent="0.25">
      <c r="B4" t="s">
        <v>35</v>
      </c>
      <c r="C4" t="s">
        <v>36</v>
      </c>
      <c r="D4">
        <v>2022</v>
      </c>
      <c r="E4">
        <v>132.53012000000001</v>
      </c>
      <c r="F4">
        <v>0.13253012000000003</v>
      </c>
      <c r="H4" t="s">
        <v>287</v>
      </c>
      <c r="I4" t="s">
        <v>288</v>
      </c>
      <c r="J4">
        <v>1E-3</v>
      </c>
    </row>
    <row r="5" spans="2:10" x14ac:dyDescent="0.25">
      <c r="B5" t="s">
        <v>37</v>
      </c>
      <c r="C5" t="s">
        <v>38</v>
      </c>
      <c r="D5">
        <v>2022</v>
      </c>
      <c r="E5">
        <v>24.285715</v>
      </c>
      <c r="F5">
        <v>2.4285714999999999E-2</v>
      </c>
      <c r="H5" t="s">
        <v>288</v>
      </c>
      <c r="I5" t="s">
        <v>288</v>
      </c>
      <c r="J5">
        <v>1</v>
      </c>
    </row>
    <row r="6" spans="2:10" x14ac:dyDescent="0.25">
      <c r="B6" t="s">
        <v>39</v>
      </c>
      <c r="C6" t="s">
        <v>40</v>
      </c>
      <c r="D6">
        <v>2022</v>
      </c>
      <c r="E6">
        <v>634.61099999999999</v>
      </c>
      <c r="F6">
        <v>0.63461100000000004</v>
      </c>
      <c r="H6" t="s">
        <v>289</v>
      </c>
      <c r="I6" t="s">
        <v>288</v>
      </c>
      <c r="J6">
        <v>1000</v>
      </c>
    </row>
    <row r="7" spans="2:10" x14ac:dyDescent="0.25">
      <c r="B7" t="s">
        <v>41</v>
      </c>
      <c r="C7" t="s">
        <v>42</v>
      </c>
      <c r="D7">
        <v>2022</v>
      </c>
      <c r="E7">
        <v>174.73436000000001</v>
      </c>
      <c r="F7">
        <v>0.17473436000000001</v>
      </c>
      <c r="H7" t="s">
        <v>290</v>
      </c>
      <c r="I7" t="s">
        <v>288</v>
      </c>
      <c r="J7">
        <v>2.9307099999999999E-7</v>
      </c>
    </row>
    <row r="8" spans="2:10" x14ac:dyDescent="0.25">
      <c r="B8" t="s">
        <v>43</v>
      </c>
      <c r="C8" t="s">
        <v>44</v>
      </c>
      <c r="D8">
        <v>2023</v>
      </c>
      <c r="E8">
        <v>354.10287</v>
      </c>
      <c r="F8">
        <v>0.35410287000000001</v>
      </c>
    </row>
    <row r="9" spans="2:10" x14ac:dyDescent="0.25">
      <c r="B9" t="s">
        <v>45</v>
      </c>
      <c r="C9" t="s">
        <v>46</v>
      </c>
      <c r="D9">
        <v>2022</v>
      </c>
      <c r="E9">
        <v>264.53814999999997</v>
      </c>
      <c r="F9">
        <v>0.26453814999999997</v>
      </c>
    </row>
    <row r="10" spans="2:10" x14ac:dyDescent="0.25">
      <c r="B10" t="s">
        <v>47</v>
      </c>
      <c r="C10" t="s">
        <v>48</v>
      </c>
      <c r="D10">
        <v>2023</v>
      </c>
      <c r="E10">
        <v>548.69226000000003</v>
      </c>
      <c r="F10">
        <v>0.54869226000000004</v>
      </c>
    </row>
    <row r="11" spans="2:10" x14ac:dyDescent="0.25">
      <c r="B11" t="s">
        <v>49</v>
      </c>
      <c r="C11" t="s">
        <v>50</v>
      </c>
      <c r="D11">
        <v>2023</v>
      </c>
      <c r="E11">
        <v>110.81243000000001</v>
      </c>
      <c r="F11">
        <v>0.11081243</v>
      </c>
    </row>
    <row r="12" spans="2:10" x14ac:dyDescent="0.25">
      <c r="B12" t="s">
        <v>51</v>
      </c>
      <c r="C12" t="s">
        <v>52</v>
      </c>
      <c r="D12">
        <v>2022</v>
      </c>
      <c r="E12">
        <v>671.38904000000002</v>
      </c>
      <c r="F12">
        <v>0.67138903999999999</v>
      </c>
    </row>
    <row r="13" spans="2:10" x14ac:dyDescent="0.25">
      <c r="B13" t="s">
        <v>53</v>
      </c>
      <c r="C13" t="s">
        <v>54</v>
      </c>
      <c r="D13">
        <v>2023</v>
      </c>
      <c r="E13">
        <v>691.41120000000001</v>
      </c>
      <c r="F13">
        <v>0.6914112</v>
      </c>
    </row>
    <row r="14" spans="2:10" x14ac:dyDescent="0.25">
      <c r="B14" t="s">
        <v>55</v>
      </c>
      <c r="C14" t="s">
        <v>56</v>
      </c>
      <c r="D14">
        <v>2022</v>
      </c>
      <c r="E14">
        <v>441.74</v>
      </c>
      <c r="F14">
        <v>0.44174000000000002</v>
      </c>
    </row>
    <row r="15" spans="2:10" x14ac:dyDescent="0.25">
      <c r="B15" t="s">
        <v>57</v>
      </c>
      <c r="C15" t="s">
        <v>58</v>
      </c>
      <c r="D15">
        <v>2022</v>
      </c>
      <c r="E15">
        <v>584.07079999999996</v>
      </c>
      <c r="F15">
        <v>0.58407079999999989</v>
      </c>
    </row>
    <row r="16" spans="2:10" x14ac:dyDescent="0.25">
      <c r="B16" t="s">
        <v>59</v>
      </c>
      <c r="C16" t="s">
        <v>60</v>
      </c>
      <c r="D16">
        <v>2023</v>
      </c>
      <c r="E16">
        <v>531.68726000000004</v>
      </c>
      <c r="F16">
        <v>0.53168725999999999</v>
      </c>
    </row>
    <row r="17" spans="2:6" x14ac:dyDescent="0.25">
      <c r="B17" t="s">
        <v>61</v>
      </c>
      <c r="C17" t="s">
        <v>62</v>
      </c>
      <c r="D17">
        <v>2022</v>
      </c>
      <c r="E17">
        <v>847.90869999999995</v>
      </c>
      <c r="F17">
        <v>0.84790869999999996</v>
      </c>
    </row>
    <row r="18" spans="2:6" x14ac:dyDescent="0.25">
      <c r="B18" t="s">
        <v>63</v>
      </c>
      <c r="C18" t="s">
        <v>64</v>
      </c>
      <c r="D18">
        <v>2023</v>
      </c>
      <c r="E18">
        <v>98.348240000000004</v>
      </c>
      <c r="F18">
        <v>9.8348240000000003E-2</v>
      </c>
    </row>
    <row r="19" spans="2:6" x14ac:dyDescent="0.25">
      <c r="B19" t="s">
        <v>65</v>
      </c>
      <c r="C19" t="s">
        <v>66</v>
      </c>
      <c r="D19">
        <v>2023</v>
      </c>
      <c r="E19">
        <v>335.3338</v>
      </c>
      <c r="F19">
        <v>0.33533380000000002</v>
      </c>
    </row>
    <row r="20" spans="2:6" x14ac:dyDescent="0.25">
      <c r="B20" t="s">
        <v>67</v>
      </c>
      <c r="C20" t="s">
        <v>68</v>
      </c>
      <c r="D20">
        <v>2022</v>
      </c>
      <c r="E20">
        <v>467.53250000000003</v>
      </c>
      <c r="F20">
        <v>0.46753250000000002</v>
      </c>
    </row>
    <row r="21" spans="2:6" x14ac:dyDescent="0.25">
      <c r="B21" t="s">
        <v>69</v>
      </c>
      <c r="C21" t="s">
        <v>70</v>
      </c>
      <c r="D21">
        <v>2022</v>
      </c>
      <c r="E21">
        <v>250.00002000000001</v>
      </c>
      <c r="F21">
        <v>0.25000002000000004</v>
      </c>
    </row>
    <row r="22" spans="2:6" x14ac:dyDescent="0.25">
      <c r="B22" t="s">
        <v>71</v>
      </c>
      <c r="C22" t="s">
        <v>72</v>
      </c>
      <c r="D22">
        <v>2022</v>
      </c>
      <c r="E22">
        <v>417.70711999999997</v>
      </c>
      <c r="F22">
        <v>0.41770711999999999</v>
      </c>
    </row>
    <row r="23" spans="2:6" x14ac:dyDescent="0.25">
      <c r="B23" t="s">
        <v>73</v>
      </c>
      <c r="C23" t="s">
        <v>74</v>
      </c>
      <c r="D23">
        <v>2022</v>
      </c>
      <c r="E23">
        <v>305.4187</v>
      </c>
      <c r="F23">
        <v>0.30541869999999999</v>
      </c>
    </row>
    <row r="24" spans="2:6" x14ac:dyDescent="0.25">
      <c r="B24" t="s">
        <v>75</v>
      </c>
      <c r="C24" t="s">
        <v>76</v>
      </c>
      <c r="D24">
        <v>2023</v>
      </c>
      <c r="E24">
        <v>170.04250999999999</v>
      </c>
      <c r="F24">
        <v>0.17004250999999998</v>
      </c>
    </row>
    <row r="25" spans="2:6" x14ac:dyDescent="0.25">
      <c r="B25" t="s">
        <v>77</v>
      </c>
      <c r="C25" t="s">
        <v>78</v>
      </c>
      <c r="D25">
        <v>2022</v>
      </c>
      <c r="E25">
        <v>628.57140000000004</v>
      </c>
      <c r="F25">
        <v>0.6285714</v>
      </c>
    </row>
    <row r="26" spans="2:6" x14ac:dyDescent="0.25">
      <c r="B26" t="s">
        <v>79</v>
      </c>
      <c r="C26" t="s">
        <v>80</v>
      </c>
      <c r="D26">
        <v>2023</v>
      </c>
      <c r="E26">
        <v>291.11349999999999</v>
      </c>
      <c r="F26">
        <v>0.29111350000000003</v>
      </c>
    </row>
    <row r="27" spans="2:6" x14ac:dyDescent="0.25">
      <c r="B27" t="s">
        <v>81</v>
      </c>
      <c r="C27" t="s">
        <v>82</v>
      </c>
      <c r="D27">
        <v>2023</v>
      </c>
      <c r="E27">
        <v>582.31695999999999</v>
      </c>
      <c r="F27">
        <v>0.58231695999999999</v>
      </c>
    </row>
    <row r="28" spans="2:6" x14ac:dyDescent="0.25">
      <c r="B28" t="s">
        <v>83</v>
      </c>
      <c r="C28" t="s">
        <v>84</v>
      </c>
      <c r="D28">
        <v>2023</v>
      </c>
      <c r="E28">
        <v>259.51116999999999</v>
      </c>
      <c r="F28">
        <v>0.25951116999999996</v>
      </c>
    </row>
    <row r="29" spans="2:6" x14ac:dyDescent="0.25">
      <c r="B29" t="s">
        <v>85</v>
      </c>
      <c r="C29" t="s">
        <v>86</v>
      </c>
      <c r="D29">
        <v>2022</v>
      </c>
      <c r="E29">
        <v>700</v>
      </c>
      <c r="F29">
        <v>0.7</v>
      </c>
    </row>
    <row r="30" spans="2:6" x14ac:dyDescent="0.25">
      <c r="B30" t="s">
        <v>87</v>
      </c>
      <c r="C30" t="s">
        <v>88</v>
      </c>
      <c r="D30">
        <v>2023</v>
      </c>
      <c r="E30">
        <v>53.377814999999998</v>
      </c>
      <c r="F30">
        <v>5.3377814999999995E-2</v>
      </c>
    </row>
    <row r="31" spans="2:6" x14ac:dyDescent="0.25">
      <c r="B31" t="s">
        <v>89</v>
      </c>
      <c r="C31" t="s">
        <v>90</v>
      </c>
      <c r="D31">
        <v>2022</v>
      </c>
      <c r="E31">
        <v>393.88490000000002</v>
      </c>
      <c r="F31">
        <v>0.39388490000000004</v>
      </c>
    </row>
    <row r="32" spans="2:6" x14ac:dyDescent="0.25">
      <c r="B32" t="s">
        <v>91</v>
      </c>
      <c r="C32" t="s">
        <v>92</v>
      </c>
      <c r="D32">
        <v>2023</v>
      </c>
      <c r="E32">
        <v>204.96161000000001</v>
      </c>
      <c r="F32">
        <v>0.20496161000000002</v>
      </c>
    </row>
    <row r="33" spans="2:6" x14ac:dyDescent="0.25">
      <c r="B33" t="s">
        <v>93</v>
      </c>
      <c r="C33" t="s">
        <v>94</v>
      </c>
      <c r="D33">
        <v>2023</v>
      </c>
      <c r="E33">
        <v>534.3229</v>
      </c>
      <c r="F33">
        <v>0.53432290000000005</v>
      </c>
    </row>
    <row r="34" spans="2:6" x14ac:dyDescent="0.25">
      <c r="B34" t="s">
        <v>95</v>
      </c>
      <c r="C34" t="s">
        <v>96</v>
      </c>
      <c r="D34">
        <v>2023</v>
      </c>
      <c r="E34">
        <v>449.72433000000001</v>
      </c>
      <c r="F34">
        <v>0.44972433000000001</v>
      </c>
    </row>
    <row r="35" spans="2:6" x14ac:dyDescent="0.25">
      <c r="B35" t="s">
        <v>97</v>
      </c>
      <c r="C35" t="s">
        <v>98</v>
      </c>
      <c r="D35">
        <v>2022</v>
      </c>
      <c r="E35">
        <v>24.456524000000002</v>
      </c>
      <c r="F35">
        <v>2.4456524E-2</v>
      </c>
    </row>
    <row r="36" spans="2:6" x14ac:dyDescent="0.25">
      <c r="B36" t="s">
        <v>99</v>
      </c>
      <c r="C36" t="s">
        <v>100</v>
      </c>
      <c r="D36">
        <v>2023</v>
      </c>
      <c r="E36">
        <v>151.65029999999999</v>
      </c>
      <c r="F36">
        <v>0.15165029999999999</v>
      </c>
    </row>
    <row r="37" spans="2:6" x14ac:dyDescent="0.25">
      <c r="B37" t="s">
        <v>101</v>
      </c>
      <c r="C37" t="s">
        <v>102</v>
      </c>
      <c r="D37">
        <v>2022</v>
      </c>
      <c r="E37">
        <v>580.7799</v>
      </c>
      <c r="F37">
        <v>0.58077990000000002</v>
      </c>
    </row>
    <row r="38" spans="2:6" x14ac:dyDescent="0.25">
      <c r="B38" t="s">
        <v>103</v>
      </c>
      <c r="C38" t="s">
        <v>104</v>
      </c>
      <c r="D38">
        <v>2023</v>
      </c>
      <c r="E38">
        <v>150.22354000000001</v>
      </c>
      <c r="F38">
        <v>0.15022354000000002</v>
      </c>
    </row>
    <row r="39" spans="2:6" x14ac:dyDescent="0.25">
      <c r="B39" t="s">
        <v>105</v>
      </c>
      <c r="C39" t="s">
        <v>106</v>
      </c>
      <c r="D39">
        <v>2023</v>
      </c>
      <c r="E39">
        <v>570.30553999999995</v>
      </c>
      <c r="F39">
        <v>0.57030553999999989</v>
      </c>
    </row>
    <row r="40" spans="2:6" x14ac:dyDescent="0.25">
      <c r="B40" t="s">
        <v>107</v>
      </c>
      <c r="C40" t="s">
        <v>108</v>
      </c>
      <c r="D40">
        <v>2023</v>
      </c>
      <c r="E40">
        <v>271.46816999999999</v>
      </c>
      <c r="F40">
        <v>0.27146817000000001</v>
      </c>
    </row>
    <row r="41" spans="2:6" x14ac:dyDescent="0.25">
      <c r="B41" t="s">
        <v>109</v>
      </c>
      <c r="C41" t="s">
        <v>110</v>
      </c>
      <c r="D41">
        <v>2023</v>
      </c>
      <c r="E41">
        <v>416.66669999999999</v>
      </c>
      <c r="F41">
        <v>0.4166667</v>
      </c>
    </row>
    <row r="42" spans="2:6" x14ac:dyDescent="0.25">
      <c r="B42" t="s">
        <v>111</v>
      </c>
      <c r="C42" t="s">
        <v>112</v>
      </c>
      <c r="D42">
        <v>2022</v>
      </c>
      <c r="E42">
        <v>24.643318000000001</v>
      </c>
      <c r="F42">
        <v>2.4643318000000001E-2</v>
      </c>
    </row>
    <row r="43" spans="2:6" x14ac:dyDescent="0.25">
      <c r="B43" t="s">
        <v>113</v>
      </c>
      <c r="C43" t="s">
        <v>114</v>
      </c>
      <c r="D43">
        <v>2023</v>
      </c>
      <c r="E43">
        <v>79.158325000000005</v>
      </c>
      <c r="F43">
        <v>7.9158325000000015E-2</v>
      </c>
    </row>
    <row r="44" spans="2:6" x14ac:dyDescent="0.25">
      <c r="B44" t="s">
        <v>115</v>
      </c>
      <c r="C44" t="s">
        <v>116</v>
      </c>
      <c r="D44">
        <v>2023</v>
      </c>
      <c r="E44">
        <v>56.038589999999999</v>
      </c>
      <c r="F44">
        <v>5.6038589999999999E-2</v>
      </c>
    </row>
    <row r="45" spans="2:6" x14ac:dyDescent="0.25">
      <c r="B45" t="s">
        <v>117</v>
      </c>
      <c r="C45" t="s">
        <v>118</v>
      </c>
      <c r="D45">
        <v>2022</v>
      </c>
      <c r="E45">
        <v>666.66669999999999</v>
      </c>
      <c r="F45">
        <v>0.66666669999999995</v>
      </c>
    </row>
    <row r="46" spans="2:6" x14ac:dyDescent="0.25">
      <c r="B46" t="s">
        <v>119</v>
      </c>
      <c r="C46" t="s">
        <v>120</v>
      </c>
      <c r="D46">
        <v>2023</v>
      </c>
      <c r="E46">
        <v>167.59388999999999</v>
      </c>
      <c r="F46">
        <v>0.16759389</v>
      </c>
    </row>
    <row r="47" spans="2:6" x14ac:dyDescent="0.25">
      <c r="B47" t="s">
        <v>121</v>
      </c>
      <c r="C47" t="s">
        <v>122</v>
      </c>
      <c r="D47">
        <v>2023</v>
      </c>
      <c r="E47">
        <v>380.95047</v>
      </c>
      <c r="F47">
        <v>0.38095046999999999</v>
      </c>
    </row>
    <row r="48" spans="2:6" x14ac:dyDescent="0.25">
      <c r="B48" t="s">
        <v>123</v>
      </c>
      <c r="C48" t="s">
        <v>124</v>
      </c>
      <c r="D48">
        <v>2022</v>
      </c>
      <c r="E48">
        <v>484.00002999999998</v>
      </c>
      <c r="F48">
        <v>0.48400002999999997</v>
      </c>
    </row>
    <row r="49" spans="2:6" x14ac:dyDescent="0.25">
      <c r="B49" t="s">
        <v>125</v>
      </c>
      <c r="C49" t="s">
        <v>126</v>
      </c>
      <c r="D49">
        <v>2022</v>
      </c>
      <c r="E49">
        <v>328.26751999999999</v>
      </c>
      <c r="F49">
        <v>0.32826752000000003</v>
      </c>
    </row>
    <row r="50" spans="2:6" x14ac:dyDescent="0.25">
      <c r="B50" t="s">
        <v>127</v>
      </c>
      <c r="C50" t="s">
        <v>128</v>
      </c>
      <c r="D50">
        <v>2022</v>
      </c>
      <c r="E50">
        <v>236.84211999999999</v>
      </c>
      <c r="F50">
        <v>0.23684211999999999</v>
      </c>
    </row>
    <row r="51" spans="2:6" x14ac:dyDescent="0.25">
      <c r="B51" t="s">
        <v>129</v>
      </c>
      <c r="C51" t="s">
        <v>130</v>
      </c>
      <c r="D51">
        <v>2022</v>
      </c>
      <c r="E51">
        <v>567.30769999999995</v>
      </c>
      <c r="F51">
        <v>0.56730769999999997</v>
      </c>
    </row>
    <row r="52" spans="2:6" x14ac:dyDescent="0.25">
      <c r="B52" t="s">
        <v>131</v>
      </c>
      <c r="C52" t="s">
        <v>132</v>
      </c>
      <c r="D52">
        <v>2022</v>
      </c>
      <c r="E52">
        <v>282.26477</v>
      </c>
      <c r="F52">
        <v>0.28226477</v>
      </c>
    </row>
    <row r="53" spans="2:6" x14ac:dyDescent="0.25">
      <c r="B53" t="s">
        <v>133</v>
      </c>
      <c r="C53" t="s">
        <v>134</v>
      </c>
      <c r="D53">
        <v>2022</v>
      </c>
      <c r="E53">
        <v>699.49914999999999</v>
      </c>
      <c r="F53">
        <v>0.69949915000000007</v>
      </c>
    </row>
    <row r="54" spans="2:6" x14ac:dyDescent="0.25">
      <c r="B54" t="s">
        <v>135</v>
      </c>
      <c r="C54" t="s">
        <v>136</v>
      </c>
      <c r="D54">
        <v>2023</v>
      </c>
      <c r="E54">
        <v>204.18994000000001</v>
      </c>
      <c r="F54">
        <v>0.20418994000000001</v>
      </c>
    </row>
    <row r="55" spans="2:6" x14ac:dyDescent="0.25">
      <c r="B55" t="s">
        <v>137</v>
      </c>
      <c r="C55" t="s">
        <v>138</v>
      </c>
      <c r="D55">
        <v>2023</v>
      </c>
      <c r="E55">
        <v>713.44069999999999</v>
      </c>
      <c r="F55">
        <v>0.71344069999999993</v>
      </c>
    </row>
    <row r="56" spans="2:6" x14ac:dyDescent="0.25">
      <c r="B56" t="s">
        <v>139</v>
      </c>
      <c r="C56" t="s">
        <v>140</v>
      </c>
      <c r="D56">
        <v>2022</v>
      </c>
      <c r="E56">
        <v>675.93089999999995</v>
      </c>
      <c r="F56">
        <v>0.67593089999999989</v>
      </c>
    </row>
    <row r="57" spans="2:6" x14ac:dyDescent="0.25">
      <c r="B57" t="s">
        <v>141</v>
      </c>
      <c r="C57" t="s">
        <v>142</v>
      </c>
      <c r="D57">
        <v>2023</v>
      </c>
      <c r="E57">
        <v>655.12494000000004</v>
      </c>
      <c r="F57">
        <v>0.6551249400000001</v>
      </c>
    </row>
    <row r="58" spans="2:6" x14ac:dyDescent="0.25">
      <c r="B58" t="s">
        <v>143</v>
      </c>
      <c r="C58" t="s">
        <v>144</v>
      </c>
      <c r="D58">
        <v>2022</v>
      </c>
      <c r="E58">
        <v>688.81395999999995</v>
      </c>
      <c r="F58">
        <v>0.68881395999999995</v>
      </c>
    </row>
    <row r="59" spans="2:6" x14ac:dyDescent="0.25">
      <c r="B59" t="s">
        <v>145</v>
      </c>
      <c r="C59" t="s">
        <v>146</v>
      </c>
      <c r="D59">
        <v>2022</v>
      </c>
      <c r="E59">
        <v>582.9271</v>
      </c>
      <c r="F59">
        <v>0.58292710000000003</v>
      </c>
    </row>
    <row r="60" spans="2:6" x14ac:dyDescent="0.25">
      <c r="B60" t="s">
        <v>147</v>
      </c>
      <c r="C60" t="s">
        <v>148</v>
      </c>
      <c r="D60">
        <v>2022</v>
      </c>
      <c r="E60">
        <v>555.55553999999995</v>
      </c>
      <c r="F60">
        <v>0.55555553999999996</v>
      </c>
    </row>
    <row r="61" spans="2:6" x14ac:dyDescent="0.25">
      <c r="B61" t="s">
        <v>149</v>
      </c>
      <c r="C61" t="s">
        <v>150</v>
      </c>
      <c r="D61">
        <v>2023</v>
      </c>
      <c r="E61">
        <v>485.39236</v>
      </c>
      <c r="F61">
        <v>0.48539235999999997</v>
      </c>
    </row>
    <row r="62" spans="2:6" x14ac:dyDescent="0.25">
      <c r="B62" t="s">
        <v>151</v>
      </c>
      <c r="C62" t="s">
        <v>152</v>
      </c>
      <c r="D62">
        <v>2022</v>
      </c>
      <c r="E62">
        <v>540.92364999999995</v>
      </c>
      <c r="F62">
        <v>0.54092364999999987</v>
      </c>
    </row>
    <row r="63" spans="2:6" x14ac:dyDescent="0.25">
      <c r="B63" t="s">
        <v>153</v>
      </c>
      <c r="C63" t="s">
        <v>154</v>
      </c>
      <c r="D63">
        <v>2023</v>
      </c>
      <c r="E63">
        <v>821.39089999999999</v>
      </c>
      <c r="F63">
        <v>0.82139090000000003</v>
      </c>
    </row>
    <row r="64" spans="2:6" x14ac:dyDescent="0.25">
      <c r="B64" t="s">
        <v>155</v>
      </c>
      <c r="C64" t="s">
        <v>156</v>
      </c>
      <c r="D64">
        <v>2023</v>
      </c>
      <c r="E64">
        <v>70.491805999999997</v>
      </c>
      <c r="F64">
        <v>7.049180599999999E-2</v>
      </c>
    </row>
    <row r="65" spans="2:6" x14ac:dyDescent="0.25">
      <c r="B65" t="s">
        <v>157</v>
      </c>
      <c r="C65" t="s">
        <v>158</v>
      </c>
      <c r="D65">
        <v>2023</v>
      </c>
      <c r="E65">
        <v>649.16340000000002</v>
      </c>
      <c r="F65">
        <v>0.64916340000000006</v>
      </c>
    </row>
    <row r="66" spans="2:6" x14ac:dyDescent="0.25">
      <c r="B66" t="s">
        <v>159</v>
      </c>
      <c r="C66" t="s">
        <v>160</v>
      </c>
      <c r="D66">
        <v>2022</v>
      </c>
      <c r="E66">
        <v>147.29239999999999</v>
      </c>
      <c r="F66">
        <v>0.14729239999999999</v>
      </c>
    </row>
    <row r="67" spans="2:6" x14ac:dyDescent="0.25">
      <c r="B67" t="s">
        <v>161</v>
      </c>
      <c r="C67" t="s">
        <v>162</v>
      </c>
      <c r="D67">
        <v>2022</v>
      </c>
      <c r="E67">
        <v>265.50594999999998</v>
      </c>
      <c r="F67">
        <v>0.26550594999999999</v>
      </c>
    </row>
    <row r="68" spans="2:6" x14ac:dyDescent="0.25">
      <c r="B68" t="s">
        <v>163</v>
      </c>
      <c r="C68" t="s">
        <v>164</v>
      </c>
      <c r="D68">
        <v>2023</v>
      </c>
      <c r="E68">
        <v>123.2</v>
      </c>
      <c r="F68">
        <v>0.1232</v>
      </c>
    </row>
    <row r="69" spans="2:6" x14ac:dyDescent="0.25">
      <c r="B69" t="s">
        <v>165</v>
      </c>
      <c r="C69" t="s">
        <v>166</v>
      </c>
      <c r="D69">
        <v>2022</v>
      </c>
      <c r="E69">
        <v>599.005</v>
      </c>
      <c r="F69">
        <v>0.59900500000000001</v>
      </c>
    </row>
    <row r="70" spans="2:6" x14ac:dyDescent="0.25">
      <c r="B70" t="s">
        <v>167</v>
      </c>
      <c r="C70" t="s">
        <v>168</v>
      </c>
      <c r="D70">
        <v>2022</v>
      </c>
      <c r="E70">
        <v>227.84810999999999</v>
      </c>
      <c r="F70">
        <v>0.22784810999999999</v>
      </c>
    </row>
    <row r="71" spans="2:6" x14ac:dyDescent="0.25">
      <c r="B71" t="s">
        <v>169</v>
      </c>
      <c r="C71" t="s">
        <v>170</v>
      </c>
      <c r="D71">
        <v>2022</v>
      </c>
      <c r="E71">
        <v>818.69219999999996</v>
      </c>
      <c r="F71">
        <v>0.81869219999999998</v>
      </c>
    </row>
    <row r="72" spans="2:6" x14ac:dyDescent="0.25">
      <c r="B72" t="s">
        <v>171</v>
      </c>
      <c r="C72" t="s">
        <v>172</v>
      </c>
      <c r="D72">
        <v>2023</v>
      </c>
      <c r="E72">
        <v>160.07194999999999</v>
      </c>
      <c r="F72">
        <v>0.16007194999999999</v>
      </c>
    </row>
    <row r="73" spans="2:6" x14ac:dyDescent="0.25">
      <c r="B73" t="s">
        <v>173</v>
      </c>
      <c r="C73" t="s">
        <v>174</v>
      </c>
      <c r="D73">
        <v>2022</v>
      </c>
      <c r="E73">
        <v>436.44063999999997</v>
      </c>
      <c r="F73">
        <v>0.43644063999999994</v>
      </c>
    </row>
    <row r="74" spans="2:6" x14ac:dyDescent="0.25">
      <c r="B74" t="s">
        <v>175</v>
      </c>
      <c r="C74" t="s">
        <v>176</v>
      </c>
      <c r="D74">
        <v>2022</v>
      </c>
      <c r="E74">
        <v>66.666669999999996</v>
      </c>
      <c r="F74">
        <v>6.6666669999999997E-2</v>
      </c>
    </row>
    <row r="75" spans="2:6" x14ac:dyDescent="0.25">
      <c r="B75" t="s">
        <v>177</v>
      </c>
      <c r="C75" t="s">
        <v>178</v>
      </c>
      <c r="D75">
        <v>2022</v>
      </c>
      <c r="E75">
        <v>605.83136000000002</v>
      </c>
      <c r="F75">
        <v>0.60583136000000004</v>
      </c>
    </row>
    <row r="76" spans="2:6" x14ac:dyDescent="0.25">
      <c r="B76" t="s">
        <v>179</v>
      </c>
      <c r="C76" t="s">
        <v>180</v>
      </c>
      <c r="D76">
        <v>2022</v>
      </c>
      <c r="E76">
        <v>407.99997000000002</v>
      </c>
      <c r="F76">
        <v>0.40799997000000005</v>
      </c>
    </row>
    <row r="77" spans="2:6" x14ac:dyDescent="0.25">
      <c r="B77" t="s">
        <v>181</v>
      </c>
      <c r="C77" t="s">
        <v>182</v>
      </c>
      <c r="D77">
        <v>2022</v>
      </c>
      <c r="E77">
        <v>464.70589999999999</v>
      </c>
      <c r="F77">
        <v>0.46470589999999995</v>
      </c>
    </row>
    <row r="78" spans="2:6" x14ac:dyDescent="0.25">
      <c r="B78" t="s">
        <v>183</v>
      </c>
      <c r="C78" t="s">
        <v>184</v>
      </c>
      <c r="D78">
        <v>2023</v>
      </c>
      <c r="E78">
        <v>507.24511999999999</v>
      </c>
      <c r="F78">
        <v>0.50724511999999999</v>
      </c>
    </row>
    <row r="79" spans="2:6" x14ac:dyDescent="0.25">
      <c r="B79" t="s">
        <v>185</v>
      </c>
      <c r="C79" t="s">
        <v>186</v>
      </c>
      <c r="D79">
        <v>2023</v>
      </c>
      <c r="E79">
        <v>775.30864999999994</v>
      </c>
      <c r="F79">
        <v>0.77530864999999993</v>
      </c>
    </row>
    <row r="80" spans="2:6" x14ac:dyDescent="0.25">
      <c r="B80" t="s">
        <v>187</v>
      </c>
      <c r="C80" t="s">
        <v>188</v>
      </c>
      <c r="D80">
        <v>2023</v>
      </c>
      <c r="E80">
        <v>417.07317999999998</v>
      </c>
      <c r="F80">
        <v>0.41707317999999999</v>
      </c>
    </row>
    <row r="81" spans="2:6" x14ac:dyDescent="0.25">
      <c r="B81" t="s">
        <v>189</v>
      </c>
      <c r="C81" t="s">
        <v>190</v>
      </c>
      <c r="D81">
        <v>2023</v>
      </c>
      <c r="E81">
        <v>630.01415999999995</v>
      </c>
      <c r="F81">
        <v>0.63001415999999988</v>
      </c>
    </row>
    <row r="82" spans="2:6" x14ac:dyDescent="0.25">
      <c r="B82" t="s">
        <v>191</v>
      </c>
      <c r="C82" t="s">
        <v>192</v>
      </c>
      <c r="D82">
        <v>2022</v>
      </c>
      <c r="E82">
        <v>135.64668</v>
      </c>
      <c r="F82">
        <v>0.13564667999999999</v>
      </c>
    </row>
    <row r="83" spans="2:6" x14ac:dyDescent="0.25">
      <c r="B83" t="s">
        <v>193</v>
      </c>
      <c r="C83" t="s">
        <v>194</v>
      </c>
      <c r="D83">
        <v>2023</v>
      </c>
      <c r="E83">
        <v>398.89803999999998</v>
      </c>
      <c r="F83">
        <v>0.39889803999999995</v>
      </c>
    </row>
    <row r="84" spans="2:6" x14ac:dyDescent="0.25">
      <c r="B84" t="s">
        <v>195</v>
      </c>
      <c r="C84" t="s">
        <v>196</v>
      </c>
      <c r="D84">
        <v>2022</v>
      </c>
      <c r="E84">
        <v>59.259259999999998</v>
      </c>
      <c r="F84">
        <v>5.9259259999999994E-2</v>
      </c>
    </row>
    <row r="85" spans="2:6" x14ac:dyDescent="0.25">
      <c r="B85" t="s">
        <v>197</v>
      </c>
      <c r="C85" t="s">
        <v>198</v>
      </c>
      <c r="D85">
        <v>2022</v>
      </c>
      <c r="E85">
        <v>24.439920000000001</v>
      </c>
      <c r="F85">
        <v>2.443992E-2</v>
      </c>
    </row>
    <row r="86" spans="2:6" x14ac:dyDescent="0.25">
      <c r="B86" t="s">
        <v>199</v>
      </c>
      <c r="C86" t="s">
        <v>200</v>
      </c>
      <c r="D86">
        <v>2023</v>
      </c>
      <c r="E86">
        <v>112.75830999999999</v>
      </c>
      <c r="F86">
        <v>0.11275831</v>
      </c>
    </row>
    <row r="87" spans="2:6" x14ac:dyDescent="0.25">
      <c r="B87" t="s">
        <v>201</v>
      </c>
      <c r="C87" t="s">
        <v>202</v>
      </c>
      <c r="D87">
        <v>2022</v>
      </c>
      <c r="E87">
        <v>265.11626999999999</v>
      </c>
      <c r="F87">
        <v>0.26511626999999999</v>
      </c>
    </row>
    <row r="88" spans="2:6" x14ac:dyDescent="0.25">
      <c r="B88" t="s">
        <v>203</v>
      </c>
      <c r="C88" t="s">
        <v>204</v>
      </c>
      <c r="D88">
        <v>2022</v>
      </c>
      <c r="E88">
        <v>670.88604999999995</v>
      </c>
      <c r="F88">
        <v>0.6708860499999999</v>
      </c>
    </row>
    <row r="89" spans="2:6" x14ac:dyDescent="0.25">
      <c r="B89" t="s">
        <v>205</v>
      </c>
      <c r="C89" t="s">
        <v>206</v>
      </c>
      <c r="D89">
        <v>2023</v>
      </c>
      <c r="E89">
        <v>523.24725000000001</v>
      </c>
      <c r="F89">
        <v>0.52324725000000005</v>
      </c>
    </row>
    <row r="90" spans="2:6" x14ac:dyDescent="0.25">
      <c r="B90" t="s">
        <v>207</v>
      </c>
      <c r="C90" t="s">
        <v>208</v>
      </c>
      <c r="D90">
        <v>2023</v>
      </c>
      <c r="E90">
        <v>440.60849999999999</v>
      </c>
      <c r="F90">
        <v>0.44060850000000001</v>
      </c>
    </row>
    <row r="91" spans="2:6" x14ac:dyDescent="0.25">
      <c r="B91" t="s">
        <v>209</v>
      </c>
      <c r="C91" t="s">
        <v>210</v>
      </c>
      <c r="D91">
        <v>2022</v>
      </c>
      <c r="E91">
        <v>161.67665</v>
      </c>
      <c r="F91">
        <v>0.16167665000000001</v>
      </c>
    </row>
    <row r="92" spans="2:6" x14ac:dyDescent="0.25">
      <c r="B92" t="s">
        <v>211</v>
      </c>
      <c r="C92" t="s">
        <v>212</v>
      </c>
      <c r="D92">
        <v>2022</v>
      </c>
      <c r="E92">
        <v>507.24633999999998</v>
      </c>
      <c r="F92">
        <v>0.50724634000000002</v>
      </c>
    </row>
    <row r="93" spans="2:6" x14ac:dyDescent="0.25">
      <c r="B93" t="s">
        <v>213</v>
      </c>
      <c r="C93" t="s">
        <v>214</v>
      </c>
      <c r="D93">
        <v>2023</v>
      </c>
      <c r="E93">
        <v>266.47753999999998</v>
      </c>
      <c r="F93">
        <v>0.26647753999999996</v>
      </c>
    </row>
    <row r="94" spans="2:6" x14ac:dyDescent="0.25">
      <c r="B94" t="s">
        <v>215</v>
      </c>
      <c r="C94" t="s">
        <v>216</v>
      </c>
      <c r="D94">
        <v>2023</v>
      </c>
      <c r="E94">
        <v>610.68835000000001</v>
      </c>
      <c r="F94">
        <v>0.61068834999999999</v>
      </c>
    </row>
    <row r="95" spans="2:6" x14ac:dyDescent="0.25">
      <c r="B95" t="s">
        <v>217</v>
      </c>
      <c r="C95" t="s">
        <v>218</v>
      </c>
      <c r="D95">
        <v>2023</v>
      </c>
      <c r="E95">
        <v>602.50049999999999</v>
      </c>
      <c r="F95">
        <v>0.60250049999999999</v>
      </c>
    </row>
    <row r="96" spans="2:6" x14ac:dyDescent="0.25">
      <c r="B96" t="s">
        <v>219</v>
      </c>
      <c r="C96" t="s">
        <v>220</v>
      </c>
      <c r="D96">
        <v>2023</v>
      </c>
      <c r="E96">
        <v>240.58280999999999</v>
      </c>
      <c r="F96">
        <v>0.24058281000000001</v>
      </c>
    </row>
    <row r="97" spans="2:6" x14ac:dyDescent="0.25">
      <c r="B97" t="s">
        <v>221</v>
      </c>
      <c r="C97" t="s">
        <v>222</v>
      </c>
      <c r="D97">
        <v>2023</v>
      </c>
      <c r="E97">
        <v>441.03885000000002</v>
      </c>
      <c r="F97">
        <v>0.44103885000000004</v>
      </c>
    </row>
    <row r="98" spans="2:6" x14ac:dyDescent="0.25">
      <c r="B98" t="s">
        <v>223</v>
      </c>
      <c r="C98" t="s">
        <v>224</v>
      </c>
      <c r="D98">
        <v>2022</v>
      </c>
      <c r="E98">
        <v>316.32654000000002</v>
      </c>
      <c r="F98">
        <v>0.31632654000000004</v>
      </c>
    </row>
    <row r="99" spans="2:6" x14ac:dyDescent="0.25">
      <c r="B99" t="s">
        <v>225</v>
      </c>
      <c r="C99" t="s">
        <v>226</v>
      </c>
      <c r="D99">
        <v>2022</v>
      </c>
      <c r="E99">
        <v>706.79049999999995</v>
      </c>
      <c r="F99">
        <v>0.70679049999999999</v>
      </c>
    </row>
    <row r="100" spans="2:6" x14ac:dyDescent="0.25">
      <c r="B100" t="s">
        <v>227</v>
      </c>
      <c r="C100" t="s">
        <v>228</v>
      </c>
      <c r="D100">
        <v>2022</v>
      </c>
      <c r="E100">
        <v>511.59793000000002</v>
      </c>
      <c r="F100">
        <v>0.51159792999999998</v>
      </c>
    </row>
    <row r="101" spans="2:6" x14ac:dyDescent="0.25">
      <c r="B101" t="s">
        <v>229</v>
      </c>
      <c r="C101" t="s">
        <v>230</v>
      </c>
      <c r="D101">
        <v>2023</v>
      </c>
      <c r="E101">
        <v>636.06226000000004</v>
      </c>
      <c r="F101">
        <v>0.63606225999999999</v>
      </c>
    </row>
    <row r="102" spans="2:6" x14ac:dyDescent="0.25">
      <c r="B102" t="s">
        <v>231</v>
      </c>
      <c r="C102" t="s">
        <v>232</v>
      </c>
      <c r="D102">
        <v>2023</v>
      </c>
      <c r="E102">
        <v>470.78320000000002</v>
      </c>
      <c r="F102">
        <v>0.47078320000000001</v>
      </c>
    </row>
    <row r="103" spans="2:6" x14ac:dyDescent="0.25">
      <c r="B103" t="s">
        <v>233</v>
      </c>
      <c r="C103" t="s">
        <v>234</v>
      </c>
      <c r="D103">
        <v>2022</v>
      </c>
      <c r="E103">
        <v>578.94730000000004</v>
      </c>
      <c r="F103">
        <v>0.57894730000000005</v>
      </c>
    </row>
    <row r="104" spans="2:6" x14ac:dyDescent="0.25">
      <c r="B104" t="s">
        <v>235</v>
      </c>
      <c r="C104" t="s">
        <v>236</v>
      </c>
      <c r="D104">
        <v>2023</v>
      </c>
      <c r="E104">
        <v>707.68560000000002</v>
      </c>
      <c r="F104">
        <v>0.70768560000000003</v>
      </c>
    </row>
    <row r="105" spans="2:6" x14ac:dyDescent="0.25">
      <c r="B105" t="s">
        <v>237</v>
      </c>
      <c r="C105" t="s">
        <v>238</v>
      </c>
      <c r="D105">
        <v>2023</v>
      </c>
      <c r="E105">
        <v>430.56707999999998</v>
      </c>
      <c r="F105">
        <v>0.43056707999999994</v>
      </c>
    </row>
    <row r="106" spans="2:6" x14ac:dyDescent="0.25">
      <c r="B106" t="s">
        <v>239</v>
      </c>
      <c r="C106" t="s">
        <v>240</v>
      </c>
      <c r="D106">
        <v>2022</v>
      </c>
      <c r="E106">
        <v>629.03219999999999</v>
      </c>
      <c r="F106">
        <v>0.62903219999999993</v>
      </c>
    </row>
    <row r="107" spans="2:6" x14ac:dyDescent="0.25">
      <c r="B107" t="s">
        <v>241</v>
      </c>
      <c r="C107" t="s">
        <v>242</v>
      </c>
      <c r="D107">
        <v>2023</v>
      </c>
      <c r="E107">
        <v>174.05005</v>
      </c>
      <c r="F107">
        <v>0.17405004999999998</v>
      </c>
    </row>
    <row r="108" spans="2:6" x14ac:dyDescent="0.25">
      <c r="B108" t="s">
        <v>243</v>
      </c>
      <c r="C108" t="s">
        <v>244</v>
      </c>
      <c r="D108">
        <v>2022</v>
      </c>
      <c r="E108">
        <v>509.78134</v>
      </c>
      <c r="F108">
        <v>0.50978133999999997</v>
      </c>
    </row>
    <row r="109" spans="2:6" x14ac:dyDescent="0.25">
      <c r="B109" t="s">
        <v>245</v>
      </c>
      <c r="C109" t="s">
        <v>246</v>
      </c>
      <c r="D109">
        <v>2022</v>
      </c>
      <c r="E109">
        <v>263.15787</v>
      </c>
      <c r="F109">
        <v>0.26315787000000002</v>
      </c>
    </row>
    <row r="110" spans="2:6" x14ac:dyDescent="0.25">
      <c r="B110" t="s">
        <v>247</v>
      </c>
      <c r="C110" t="s">
        <v>248</v>
      </c>
      <c r="D110">
        <v>2022</v>
      </c>
      <c r="E110">
        <v>701.66070000000002</v>
      </c>
      <c r="F110">
        <v>0.70166070000000003</v>
      </c>
    </row>
    <row r="111" spans="2:6" x14ac:dyDescent="0.25">
      <c r="B111" t="s">
        <v>249</v>
      </c>
      <c r="C111" t="s">
        <v>250</v>
      </c>
      <c r="D111">
        <v>2023</v>
      </c>
      <c r="E111">
        <v>642.37750000000005</v>
      </c>
      <c r="F111">
        <v>0.64237750000000005</v>
      </c>
    </row>
    <row r="112" spans="2:6" x14ac:dyDescent="0.25">
      <c r="B112" t="s">
        <v>251</v>
      </c>
      <c r="C112" t="s">
        <v>252</v>
      </c>
      <c r="D112">
        <v>2022</v>
      </c>
      <c r="E112">
        <v>116.85825</v>
      </c>
      <c r="F112">
        <v>0.11685825</v>
      </c>
    </row>
    <row r="113" spans="2:6" x14ac:dyDescent="0.25">
      <c r="B113" t="s">
        <v>253</v>
      </c>
      <c r="C113" t="s">
        <v>254</v>
      </c>
      <c r="D113">
        <v>2022</v>
      </c>
      <c r="E113">
        <v>339.24610000000001</v>
      </c>
      <c r="F113">
        <v>0.33924610000000005</v>
      </c>
    </row>
    <row r="114" spans="2:6" x14ac:dyDescent="0.25">
      <c r="B114" t="s">
        <v>255</v>
      </c>
      <c r="C114" t="s">
        <v>256</v>
      </c>
      <c r="D114">
        <v>2023</v>
      </c>
      <c r="E114">
        <v>549.58270000000005</v>
      </c>
      <c r="F114">
        <v>0.54958270000000009</v>
      </c>
    </row>
    <row r="115" spans="2:6" x14ac:dyDescent="0.25">
      <c r="B115" t="s">
        <v>257</v>
      </c>
      <c r="C115" t="s">
        <v>258</v>
      </c>
      <c r="D115">
        <v>2023</v>
      </c>
      <c r="E115">
        <v>563.95623999999998</v>
      </c>
      <c r="F115">
        <v>0.56395624</v>
      </c>
    </row>
    <row r="116" spans="2:6" x14ac:dyDescent="0.25">
      <c r="B116" t="s">
        <v>259</v>
      </c>
      <c r="C116" t="s">
        <v>260</v>
      </c>
      <c r="D116">
        <v>2023</v>
      </c>
      <c r="E116">
        <v>464.58609999999999</v>
      </c>
      <c r="F116">
        <v>0.4645861</v>
      </c>
    </row>
    <row r="117" spans="2:6" x14ac:dyDescent="0.25">
      <c r="B117" t="s">
        <v>261</v>
      </c>
      <c r="C117" t="s">
        <v>262</v>
      </c>
      <c r="D117">
        <v>2022</v>
      </c>
      <c r="E117">
        <v>44.526904999999999</v>
      </c>
      <c r="F117">
        <v>4.4526904999999999E-2</v>
      </c>
    </row>
    <row r="118" spans="2:6" x14ac:dyDescent="0.25">
      <c r="B118" t="s">
        <v>263</v>
      </c>
      <c r="C118" t="s">
        <v>264</v>
      </c>
      <c r="D118">
        <v>2022</v>
      </c>
      <c r="E118">
        <v>259.69301999999999</v>
      </c>
      <c r="F118">
        <v>0.25969302</v>
      </c>
    </row>
    <row r="119" spans="2:6" x14ac:dyDescent="0.25">
      <c r="B119" t="s">
        <v>265</v>
      </c>
      <c r="C119" t="s">
        <v>266</v>
      </c>
      <c r="D119">
        <v>2022</v>
      </c>
      <c r="E119">
        <v>561.13480000000004</v>
      </c>
      <c r="F119">
        <v>0.56113480000000004</v>
      </c>
    </row>
    <row r="120" spans="2:6" x14ac:dyDescent="0.25">
      <c r="B120" t="s">
        <v>267</v>
      </c>
      <c r="C120" t="s">
        <v>268</v>
      </c>
      <c r="D120">
        <v>2023</v>
      </c>
      <c r="E120">
        <v>369.47318000000001</v>
      </c>
      <c r="F120">
        <v>0.36947318000000001</v>
      </c>
    </row>
    <row r="121" spans="2:6" x14ac:dyDescent="0.25">
      <c r="B121" t="s">
        <v>269</v>
      </c>
      <c r="C121" t="s">
        <v>270</v>
      </c>
      <c r="D121">
        <v>2023</v>
      </c>
      <c r="E121">
        <v>128.78789</v>
      </c>
      <c r="F121">
        <v>0.12878788999999999</v>
      </c>
    </row>
    <row r="122" spans="2:6" x14ac:dyDescent="0.25">
      <c r="B122" t="s">
        <v>271</v>
      </c>
      <c r="C122" t="s">
        <v>272</v>
      </c>
      <c r="D122">
        <v>2022</v>
      </c>
      <c r="E122">
        <v>1167.6029000000001</v>
      </c>
      <c r="F122">
        <v>1.1676029000000001</v>
      </c>
    </row>
    <row r="123" spans="2:6" x14ac:dyDescent="0.25">
      <c r="B123" t="s">
        <v>273</v>
      </c>
      <c r="C123" t="s">
        <v>274</v>
      </c>
      <c r="D123">
        <v>2022</v>
      </c>
      <c r="E123">
        <v>185.80202</v>
      </c>
      <c r="F123">
        <v>0.18580201999999998</v>
      </c>
    </row>
    <row r="124" spans="2:6" x14ac:dyDescent="0.25">
      <c r="B124" t="s">
        <v>275</v>
      </c>
      <c r="C124" t="s">
        <v>276</v>
      </c>
      <c r="D124">
        <v>2023</v>
      </c>
      <c r="E124">
        <v>475.44873000000001</v>
      </c>
      <c r="F124">
        <v>0.47544873000000004</v>
      </c>
    </row>
    <row r="125" spans="2:6" x14ac:dyDescent="0.25">
      <c r="B125" t="s">
        <v>277</v>
      </c>
      <c r="C125" t="s">
        <v>278</v>
      </c>
      <c r="D125">
        <v>2022</v>
      </c>
      <c r="E125">
        <v>566.10159999999996</v>
      </c>
      <c r="F125">
        <v>0.56610159999999998</v>
      </c>
    </row>
    <row r="126" spans="2:6" x14ac:dyDescent="0.25">
      <c r="B126" t="s">
        <v>279</v>
      </c>
      <c r="C126" t="s">
        <v>280</v>
      </c>
      <c r="D126">
        <v>2022</v>
      </c>
      <c r="E126">
        <v>111.96713</v>
      </c>
      <c r="F126">
        <v>0.11196713</v>
      </c>
    </row>
    <row r="127" spans="2:6" x14ac:dyDescent="0.25">
      <c r="B127" t="s">
        <v>281</v>
      </c>
      <c r="C127" t="s">
        <v>282</v>
      </c>
      <c r="D127">
        <v>2022</v>
      </c>
      <c r="E127">
        <v>297.87234000000001</v>
      </c>
      <c r="F127">
        <v>0.29787234000000001</v>
      </c>
    </row>
    <row r="128" spans="2:6" ht="15.75" thickBot="1" x14ac:dyDescent="0.3">
      <c r="B128" t="s">
        <v>473</v>
      </c>
      <c r="C128" t="s">
        <v>508</v>
      </c>
      <c r="E128" s="3"/>
      <c r="F128">
        <v>0.83299999999999996</v>
      </c>
    </row>
    <row r="129" spans="6:6" ht="15.75" thickBot="1" x14ac:dyDescent="0.3">
      <c r="F129" s="26" t="s">
        <v>497</v>
      </c>
    </row>
  </sheetData>
  <pageMargins left="0.7" right="0.7" top="0.75" bottom="0.75" header="0.3" footer="0.3"/>
  <pageSetup orientation="portrait" r:id="rId1"/>
  <extLst>
    <ext xmlns:x14="http://schemas.microsoft.com/office/spreadsheetml/2009/9/main" uri="{78C0D931-6437-407d-A8EE-F0AAD7539E65}">
      <x14:conditionalFormattings>
        <x14:conditionalFormatting xmlns:xm="http://schemas.microsoft.com/office/excel/2006/main">
          <x14:cfRule type="containsText" priority="1" operator="containsText" id="{16313E3E-F368-4BA3-8759-B590AFA1947E}">
            <xm:f>NOT(ISERROR(SEARCH('SIMPLEST - PER WEIGHT'!$E$45,F128)))</xm:f>
            <xm:f>'SIMPLEST - PER WEIGHT'!$E$45</xm:f>
            <x14:dxf>
              <font>
                <b/>
                <i val="0"/>
                <color rgb="FFFF0000"/>
              </font>
              <fill>
                <patternFill>
                  <bgColor rgb="FFFFFF00"/>
                </patternFill>
              </fill>
            </x14:dxf>
          </x14:cfRule>
          <xm:sqref>F128</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3A5723-672B-408C-A690-48EBFBF24F96}">
  <sheetPr>
    <tabColor theme="2" tint="-9.9978637043366805E-2"/>
  </sheetPr>
  <dimension ref="B1:E20"/>
  <sheetViews>
    <sheetView zoomScale="120" zoomScaleNormal="120" workbookViewId="0">
      <pane ySplit="1" topLeftCell="A2" activePane="bottomLeft" state="frozen"/>
      <selection pane="bottomLeft"/>
    </sheetView>
  </sheetViews>
  <sheetFormatPr defaultRowHeight="15" x14ac:dyDescent="0.25"/>
  <cols>
    <col min="2" max="2" width="42.140625" bestFit="1" customWidth="1"/>
    <col min="3" max="3" width="45.5703125" customWidth="1"/>
    <col min="4" max="4" width="47.28515625" bestFit="1" customWidth="1"/>
    <col min="5" max="5" width="24.28515625" bestFit="1" customWidth="1"/>
  </cols>
  <sheetData>
    <row r="1" spans="2:5" x14ac:dyDescent="0.25">
      <c r="C1" t="s">
        <v>502</v>
      </c>
      <c r="D1" t="s">
        <v>501</v>
      </c>
      <c r="E1" t="s">
        <v>499</v>
      </c>
    </row>
    <row r="2" spans="2:5" x14ac:dyDescent="0.25">
      <c r="B2" t="s">
        <v>489</v>
      </c>
      <c r="C2" t="s">
        <v>359</v>
      </c>
      <c r="D2" t="s">
        <v>359</v>
      </c>
    </row>
    <row r="3" spans="2:5" x14ac:dyDescent="0.25">
      <c r="B3" t="s">
        <v>487</v>
      </c>
      <c r="C3">
        <v>1.54</v>
      </c>
      <c r="D3" t="s">
        <v>503</v>
      </c>
    </row>
    <row r="4" spans="2:5" x14ac:dyDescent="0.25">
      <c r="B4" t="s">
        <v>488</v>
      </c>
      <c r="C4">
        <v>1.44</v>
      </c>
      <c r="D4" t="s">
        <v>504</v>
      </c>
    </row>
    <row r="5" spans="2:5" x14ac:dyDescent="0.25">
      <c r="B5" t="s">
        <v>490</v>
      </c>
      <c r="C5">
        <v>2.36</v>
      </c>
      <c r="D5">
        <v>8.14</v>
      </c>
    </row>
    <row r="6" spans="2:5" x14ac:dyDescent="0.25">
      <c r="B6" t="s">
        <v>491</v>
      </c>
      <c r="C6">
        <v>2.31</v>
      </c>
      <c r="D6">
        <v>7.49</v>
      </c>
    </row>
    <row r="7" spans="2:5" x14ac:dyDescent="0.25">
      <c r="B7" t="s">
        <v>494</v>
      </c>
      <c r="C7">
        <v>2.73</v>
      </c>
      <c r="D7">
        <v>9.3000000000000007</v>
      </c>
    </row>
    <row r="8" spans="2:5" x14ac:dyDescent="0.25">
      <c r="B8" t="s">
        <v>493</v>
      </c>
      <c r="C8">
        <v>2.86</v>
      </c>
      <c r="D8">
        <v>9.25</v>
      </c>
    </row>
    <row r="9" spans="2:5" x14ac:dyDescent="0.25">
      <c r="B9" t="s">
        <v>339</v>
      </c>
      <c r="C9">
        <v>1.97</v>
      </c>
      <c r="D9">
        <v>0.39</v>
      </c>
    </row>
    <row r="10" spans="2:5" x14ac:dyDescent="0.25">
      <c r="B10" t="s">
        <v>340</v>
      </c>
      <c r="C10">
        <v>1.95</v>
      </c>
      <c r="D10">
        <v>0.4</v>
      </c>
    </row>
    <row r="11" spans="2:5" x14ac:dyDescent="0.25">
      <c r="B11" t="s">
        <v>342</v>
      </c>
      <c r="C11">
        <v>4.8099999999999996</v>
      </c>
      <c r="D11">
        <v>0</v>
      </c>
    </row>
    <row r="12" spans="2:5" x14ac:dyDescent="0.25">
      <c r="B12" t="s">
        <v>341</v>
      </c>
      <c r="C12">
        <v>1.9</v>
      </c>
      <c r="D12">
        <v>0.17</v>
      </c>
    </row>
    <row r="13" spans="2:5" x14ac:dyDescent="0.25">
      <c r="B13" t="s">
        <v>345</v>
      </c>
      <c r="C13">
        <v>1.44</v>
      </c>
      <c r="D13">
        <v>2.08</v>
      </c>
    </row>
    <row r="14" spans="2:5" x14ac:dyDescent="0.25">
      <c r="B14" t="s">
        <v>346</v>
      </c>
      <c r="C14">
        <v>2.0699999999999998</v>
      </c>
      <c r="D14">
        <v>3.38</v>
      </c>
    </row>
    <row r="15" spans="2:5" x14ac:dyDescent="0.25">
      <c r="B15" t="s">
        <v>347</v>
      </c>
      <c r="C15">
        <v>3.48</v>
      </c>
      <c r="D15">
        <v>2.81</v>
      </c>
    </row>
    <row r="16" spans="2:5" x14ac:dyDescent="0.25">
      <c r="B16" t="s">
        <v>343</v>
      </c>
      <c r="C16">
        <v>0.31</v>
      </c>
      <c r="D16">
        <v>0.05</v>
      </c>
    </row>
    <row r="17" spans="2:4" x14ac:dyDescent="0.25">
      <c r="B17" t="s">
        <v>344</v>
      </c>
      <c r="C17">
        <v>10.4</v>
      </c>
      <c r="D17">
        <v>0</v>
      </c>
    </row>
    <row r="19" spans="2:4" x14ac:dyDescent="0.25">
      <c r="B19" t="s">
        <v>361</v>
      </c>
      <c r="C19" s="21" t="s">
        <v>360</v>
      </c>
    </row>
    <row r="20" spans="2:4" x14ac:dyDescent="0.25">
      <c r="B20" s="31" t="s">
        <v>495</v>
      </c>
      <c r="C20" s="31"/>
      <c r="D20" s="31"/>
    </row>
  </sheetData>
  <mergeCells count="1">
    <mergeCell ref="B20:D20"/>
  </mergeCells>
  <conditionalFormatting sqref="E3:E4">
    <cfRule type="containsBlanks" dxfId="1" priority="1">
      <formula>LEN(TRIM(E3))=0</formula>
    </cfRule>
    <cfRule type="containsText" dxfId="0" priority="2" operator="containsText" text="Input">
      <formula>NOT(ISERROR(SEARCH("Input",E3)))</formula>
    </cfRule>
  </conditionalFormatting>
  <hyperlinks>
    <hyperlink ref="C19" r:id="rId1" xr:uid="{97997E9D-47BC-49A2-B214-C939073F9F32}"/>
  </hyperlinks>
  <pageMargins left="0.7" right="0.7" top="0.75" bottom="0.75" header="0.3" footer="0.3"/>
  <pageSetup orientation="portrait" r:id="rId2"/>
  <extLst>
    <ext xmlns:x14="http://schemas.microsoft.com/office/spreadsheetml/2009/9/main" uri="{78C0D931-6437-407d-A8EE-F0AAD7539E65}">
      <x14:conditionalFormattings>
        <x14:conditionalFormatting xmlns:xm="http://schemas.microsoft.com/office/excel/2006/main">
          <x14:cfRule type="expression" priority="8" id="{060AC530-7B65-4086-AD31-A16ECAE59248}">
            <xm:f>COUNTIF('SIMPLEST - PER WEIGHT'!$E$49:$E$58,$C$3)</xm:f>
            <x14:dxf>
              <font>
                <b/>
                <i val="0"/>
                <color rgb="FFFF0000"/>
              </font>
              <fill>
                <patternFill>
                  <bgColor rgb="FFFFFF00"/>
                </patternFill>
              </fill>
            </x14:dxf>
          </x14:cfRule>
          <xm:sqref>C3</xm:sqref>
        </x14:conditionalFormatting>
        <x14:conditionalFormatting xmlns:xm="http://schemas.microsoft.com/office/excel/2006/main">
          <x14:cfRule type="expression" priority="6" id="{BB474CDC-D077-4A3E-8F75-512F5A662586}">
            <xm:f>COUNTIF('SIMPLEST - PER WEIGHT'!$E$49:$E$58,$C$4)</xm:f>
            <x14:dxf>
              <font>
                <b/>
                <i val="0"/>
                <color rgb="FFFF0000"/>
              </font>
              <fill>
                <patternFill>
                  <bgColor rgb="FFFFFF00"/>
                </patternFill>
              </fill>
            </x14:dxf>
          </x14:cfRule>
          <xm:sqref>C4</xm:sqref>
        </x14:conditionalFormatting>
        <x14:conditionalFormatting xmlns:xm="http://schemas.microsoft.com/office/excel/2006/main">
          <x14:cfRule type="expression" priority="7" id="{F3CB1BB6-986C-4A38-84CA-EAC8D60B0E00}">
            <xm:f>COUNTIF('SIMPLEST - PER WEIGHT'!$F$49:$F$58,$D$3)</xm:f>
            <x14:dxf>
              <font>
                <b/>
                <i val="0"/>
                <color rgb="FFFF0000"/>
              </font>
              <fill>
                <patternFill>
                  <bgColor rgb="FFFFFF00"/>
                </patternFill>
              </fill>
            </x14:dxf>
          </x14:cfRule>
          <xm:sqref>D3</xm:sqref>
        </x14:conditionalFormatting>
        <x14:conditionalFormatting xmlns:xm="http://schemas.microsoft.com/office/excel/2006/main">
          <x14:cfRule type="expression" priority="5" id="{CE656F82-0C04-41BD-B1F9-A393E7B6965A}">
            <xm:f>COUNTIF('SIMPLEST - PER WEIGHT'!$F$49:$F$58,$D$4)</xm:f>
            <x14:dxf>
              <font>
                <b/>
                <i val="0"/>
                <color rgb="FFFF0000"/>
              </font>
              <fill>
                <patternFill>
                  <bgColor rgb="FFFFFF00"/>
                </patternFill>
              </fill>
            </x14:dxf>
          </x14:cfRule>
          <xm:sqref>D4</xm:sqref>
        </x14:conditionalFormatting>
      </x14:conditionalFormatting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792CD61A070FA2419C80E43C1607E1F5" ma:contentTypeVersion="15" ma:contentTypeDescription="Create a new document." ma:contentTypeScope="" ma:versionID="31e1a1aedebbeaf4ad1efce6ad9f8041">
  <xsd:schema xmlns:xsd="http://www.w3.org/2001/XMLSchema" xmlns:xs="http://www.w3.org/2001/XMLSchema" xmlns:p="http://schemas.microsoft.com/office/2006/metadata/properties" xmlns:ns2="95c39410-a834-4d3c-80de-a481dbe61289" xmlns:ns3="5a3e140c-fedc-45cf-97b3-add09d9fa6ca" targetNamespace="http://schemas.microsoft.com/office/2006/metadata/properties" ma:root="true" ma:fieldsID="ef0e7482db5f87ff5ed252b5c57dde7d" ns2:_="" ns3:_="">
    <xsd:import namespace="95c39410-a834-4d3c-80de-a481dbe61289"/>
    <xsd:import namespace="5a3e140c-fedc-45cf-97b3-add09d9fa6ca"/>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ServiceLocation" minOccurs="0"/>
                <xsd:element ref="ns3:SharedWithUsers" minOccurs="0"/>
                <xsd:element ref="ns3:SharedWithDetails" minOccurs="0"/>
                <xsd:element ref="ns2:MediaLengthInSecond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5c39410-a834-4d3c-80de-a481dbe6128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Image Tags" ma:readOnly="false" ma:fieldId="{5cf76f15-5ced-4ddc-b409-7134ff3c332f}" ma:taxonomyMulti="true" ma:sspId="f5ef1681-1246-4882-9ac3-039a6905c8d0"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ServiceLocation" ma:index="18" nillable="true" ma:displayName="Location" ma:indexed="true" ma:internalName="MediaServiceLocatio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5a3e140c-fedc-45cf-97b3-add09d9fa6ca"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4873099a-c675-432a-b6fd-eb198ad285ca}" ma:internalName="TaxCatchAll" ma:showField="CatchAllData" ma:web="5a3e140c-fedc-45cf-97b3-add09d9fa6ca">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5a3e140c-fedc-45cf-97b3-add09d9fa6ca" xsi:nil="true"/>
    <lcf76f155ced4ddcb4097134ff3c332f xmlns="95c39410-a834-4d3c-80de-a481dbe6128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70707504-DF51-4715-A2A9-E10E443B04F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5c39410-a834-4d3c-80de-a481dbe61289"/>
    <ds:schemaRef ds:uri="5a3e140c-fedc-45cf-97b3-add09d9fa6c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4B787E34-9DD7-456D-8100-0A54E7EB1E2F}">
  <ds:schemaRefs>
    <ds:schemaRef ds:uri="http://schemas.microsoft.com/sharepoint/v3/contenttype/forms"/>
  </ds:schemaRefs>
</ds:datastoreItem>
</file>

<file path=customXml/itemProps3.xml><?xml version="1.0" encoding="utf-8"?>
<ds:datastoreItem xmlns:ds="http://schemas.openxmlformats.org/officeDocument/2006/customXml" ds:itemID="{71D2DCD3-EF54-40A9-BCCF-0EA7D85FD258}">
  <ds:schemaRefs>
    <ds:schemaRef ds:uri="http://schemas.microsoft.com/office/2006/metadata/properties"/>
    <ds:schemaRef ds:uri="http://schemas.microsoft.com/office/infopath/2007/PartnerControls"/>
    <ds:schemaRef ds:uri="5a3e140c-fedc-45cf-97b3-add09d9fa6ca"/>
    <ds:schemaRef ds:uri="95c39410-a834-4d3c-80de-a481dbe61289"/>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CBAM OFFICIAL SHEET</vt:lpstr>
      <vt:lpstr>SIMPLEST - PER WEIGHT</vt:lpstr>
      <vt:lpstr>Assumptions --&gt;</vt:lpstr>
      <vt:lpstr>Fuels</vt:lpstr>
      <vt:lpstr>Electricity</vt:lpstr>
      <vt:lpstr>Precursor Materials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Amy Ryu</dc:creator>
  <cp:lastModifiedBy>Jason Malcore</cp:lastModifiedBy>
  <dcterms:created xsi:type="dcterms:W3CDTF">2025-02-20T23:34:08Z</dcterms:created>
  <dcterms:modified xsi:type="dcterms:W3CDTF">2025-08-27T18:15:04Z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0x010100792CD61A070FA2419C80E43C1607E1F5</vt:lpwstr>
  </property>
  <property fmtid="{D5CDD505-2E9C-101B-9397-08002B2CF9AE}" pid="3" name="MediaServiceImageTags">
    <vt:lpwstr/>
  </property>
  <property fmtid="{D5CDD505-2E9C-101B-9397-08002B2CF9AE}" pid="4" name="BExAnalyzer_OldName">
    <vt:lpwstr>AEM CBAM Template 2a Company B.xlsx</vt:lpwstr>
  </property>
</Properties>
</file>